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G:\Mi unidad\2024 IDTQ\Plan de Desarrollo\Seguimientos\5. Trimestre IV 2024\"/>
    </mc:Choice>
  </mc:AlternateContent>
  <xr:revisionPtr revIDLastSave="0" documentId="8_{C923F0AB-5351-4A95-9D75-E9B642EDB237}" xr6:coauthVersionLast="47" xr6:coauthVersionMax="47" xr10:uidLastSave="{00000000-0000-0000-0000-000000000000}"/>
  <bookViews>
    <workbookView xWindow="-120" yWindow="-120" windowWidth="29040" windowHeight="15840" xr2:uid="{00000000-000D-0000-FFFF-FFFF00000000}"/>
  </bookViews>
  <sheets>
    <sheet name="F-PLA-47 IDTQ" sheetId="6" r:id="rId1"/>
    <sheet name="F-PLA-07-SEGUIMIENTO PLAN DE AC" sheetId="4" r:id="rId2"/>
  </sheets>
  <definedNames>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1" hidden="1">'F-PLA-07-SEGUIMIENTO PLAN DE AC'!$A$10:$CC$42</definedName>
    <definedName name="_xlnm._FilterDatabase" localSheetId="0" hidden="1">'F-PLA-47 IDTQ'!$A$15:$IP$45</definedName>
    <definedName name="aa" localSheetId="0">#REF!</definedName>
    <definedName name="aa">#REF!</definedName>
    <definedName name="AQ" localSheetId="0">#REF!</definedName>
    <definedName name="AQ">#REF!</definedName>
    <definedName name="_xlnm.Print_Area" localSheetId="1">'F-PLA-07-SEGUIMIENTO PLAN DE AC'!$A$1:$BK$55</definedName>
    <definedName name="CODIGO_DIVIPOLA" localSheetId="0">#REF!</definedName>
    <definedName name="CODIGO_DIVIPOLA">#REF!</definedName>
    <definedName name="CULTURA" localSheetId="0">#REF!</definedName>
    <definedName name="CULTURA">#REF!</definedName>
    <definedName name="DboREGISTRO_LEY_617" localSheetId="0">#REF!</definedName>
    <definedName name="DboREGISTRO_LEY_617">#REF!</definedName>
    <definedName name="DDDDD" localSheetId="0">#REF!</definedName>
    <definedName name="DDDDD">#REF!</definedName>
    <definedName name="DDDDDD" localSheetId="0">#REF!</definedName>
    <definedName name="DDDDDD">#REF!</definedName>
    <definedName name="ff" localSheetId="0">#REF!</definedName>
    <definedName name="ff">#REF!</definedName>
    <definedName name="L" localSheetId="0">#REF!</definedName>
    <definedName name="L">#REF!</definedName>
    <definedName name="ll" localSheetId="0">#REF!</definedName>
    <definedName name="ll">#REF!</definedName>
    <definedName name="MM" localSheetId="0">#REF!</definedName>
    <definedName name="MM">#REF!</definedName>
    <definedName name="nn" localSheetId="0">#REF!</definedName>
    <definedName name="nn">#REF!</definedName>
    <definedName name="ññ" localSheetId="0">#REF!</definedName>
    <definedName name="ññ">#REF!</definedName>
    <definedName name="p" localSheetId="0">#REF!</definedName>
    <definedName name="p">#REF!</definedName>
    <definedName name="rrr" localSheetId="0">#REF!</definedName>
    <definedName name="rrr">#REF!</definedName>
    <definedName name="sdf" localSheetId="0">#REF!</definedName>
    <definedName name="sdf">#REF!</definedName>
    <definedName name="sdfas" localSheetId="0">#REF!</definedName>
    <definedName name="sdfas">#REF!</definedName>
    <definedName name="SSSSSSSS" localSheetId="0">#REF!</definedName>
    <definedName name="SSSSSSSS">#REF!</definedName>
    <definedName name="ty" localSheetId="0">#REF!</definedName>
    <definedName name="ty">#REF!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5" i="4" l="1"/>
  <c r="U39" i="4"/>
  <c r="U37" i="4"/>
  <c r="U35" i="4"/>
  <c r="T39" i="4"/>
  <c r="T37" i="4"/>
  <c r="T35" i="4"/>
  <c r="T36" i="4"/>
  <c r="T34" i="4"/>
  <c r="T32" i="4"/>
  <c r="S25" i="4"/>
  <c r="S42" i="4"/>
  <c r="P36" i="6"/>
  <c r="S38" i="4"/>
  <c r="S36" i="4"/>
  <c r="S34" i="4"/>
  <c r="R25" i="4" l="1"/>
  <c r="R42" i="4" s="1"/>
  <c r="R30" i="4"/>
  <c r="BD20" i="4"/>
  <c r="BC20" i="4"/>
  <c r="BD27" i="4"/>
  <c r="BC27" i="4"/>
  <c r="BD41" i="4"/>
  <c r="BC41" i="4"/>
  <c r="L16" i="6"/>
  <c r="V17" i="6"/>
  <c r="U17" i="6"/>
  <c r="T20" i="6"/>
  <c r="Q20" i="6"/>
  <c r="Q19" i="6"/>
  <c r="V25" i="6"/>
  <c r="U25" i="6"/>
  <c r="T29" i="6"/>
  <c r="Q29" i="6"/>
  <c r="T25" i="6"/>
  <c r="V22" i="6"/>
  <c r="U22" i="6"/>
  <c r="T24" i="6"/>
  <c r="Q24" i="6"/>
  <c r="T18" i="6"/>
  <c r="T17" i="6"/>
  <c r="S46" i="6"/>
  <c r="R46" i="6"/>
  <c r="P46" i="6"/>
  <c r="O46" i="6"/>
  <c r="M45" i="6"/>
  <c r="N40" i="6" s="1"/>
  <c r="S36" i="6"/>
  <c r="R36" i="6"/>
  <c r="Q43" i="6" s="1"/>
  <c r="Q41" i="6"/>
  <c r="O36" i="6"/>
  <c r="V35" i="6"/>
  <c r="U35" i="6"/>
  <c r="T35" i="6"/>
  <c r="Q35" i="6"/>
  <c r="L35" i="6"/>
  <c r="V34" i="6"/>
  <c r="U34" i="6"/>
  <c r="T34" i="6"/>
  <c r="Q34" i="6"/>
  <c r="L34" i="6"/>
  <c r="T33" i="6"/>
  <c r="Q33" i="6"/>
  <c r="T32" i="6"/>
  <c r="Q32" i="6"/>
  <c r="T31" i="6"/>
  <c r="Q31" i="6"/>
  <c r="V30" i="6"/>
  <c r="U30" i="6"/>
  <c r="T30" i="6"/>
  <c r="Q30" i="6"/>
  <c r="T28" i="6"/>
  <c r="Q28" i="6"/>
  <c r="T27" i="6"/>
  <c r="Q27" i="6"/>
  <c r="T26" i="6"/>
  <c r="Q26" i="6"/>
  <c r="Q25" i="6"/>
  <c r="T23" i="6"/>
  <c r="Q23" i="6"/>
  <c r="T22" i="6"/>
  <c r="Q22" i="6"/>
  <c r="V21" i="6"/>
  <c r="U21" i="6"/>
  <c r="T21" i="6"/>
  <c r="Q21" i="6"/>
  <c r="L21" i="6"/>
  <c r="T19" i="6"/>
  <c r="Q18" i="6"/>
  <c r="Q17" i="6"/>
  <c r="Q46" i="6" s="1"/>
  <c r="V16" i="6"/>
  <c r="U16" i="6"/>
  <c r="T16" i="6"/>
  <c r="Q16" i="6"/>
  <c r="Q40" i="6" l="1"/>
  <c r="R40" i="6" s="1"/>
  <c r="V36" i="6"/>
  <c r="U36" i="6"/>
  <c r="Q44" i="6"/>
  <c r="R44" i="6" s="1"/>
  <c r="N42" i="6"/>
  <c r="Q36" i="6"/>
  <c r="Q42" i="6" s="1"/>
  <c r="R42" i="6" s="1"/>
  <c r="T36" i="6"/>
  <c r="Q45" i="6" s="1"/>
  <c r="R45" i="6" s="1"/>
  <c r="R41" i="6"/>
  <c r="N43" i="6"/>
  <c r="T46" i="6"/>
  <c r="N41" i="6"/>
  <c r="N44" i="6"/>
  <c r="R43" i="6" l="1"/>
  <c r="N45" i="6"/>
  <c r="U42" i="4" l="1"/>
  <c r="T42" i="4"/>
  <c r="BD40" i="4" l="1"/>
  <c r="BC40" i="4"/>
  <c r="BD39" i="4"/>
  <c r="BC39" i="4"/>
  <c r="BD38" i="4"/>
  <c r="BC38" i="4"/>
  <c r="BD37" i="4"/>
  <c r="BC37" i="4"/>
  <c r="BD36" i="4"/>
  <c r="BC36" i="4"/>
  <c r="BD35" i="4"/>
  <c r="BC35" i="4"/>
  <c r="BD34" i="4"/>
  <c r="BC34" i="4"/>
  <c r="BD33" i="4"/>
  <c r="BC33" i="4"/>
  <c r="BD32" i="4"/>
  <c r="BC32" i="4"/>
  <c r="BD31" i="4"/>
  <c r="BC31" i="4"/>
  <c r="BD18" i="4"/>
  <c r="BC18" i="4"/>
  <c r="BD17" i="4"/>
  <c r="BC17" i="4"/>
  <c r="BD16" i="4"/>
  <c r="BC16" i="4"/>
  <c r="BD15" i="4"/>
  <c r="BC15" i="4"/>
  <c r="BD14" i="4"/>
  <c r="BC14" i="4"/>
  <c r="BD13" i="4"/>
  <c r="BC13" i="4"/>
  <c r="BD12" i="4"/>
  <c r="BC12" i="4"/>
  <c r="BD11" i="4"/>
  <c r="BC11" i="4"/>
  <c r="BD30" i="4"/>
  <c r="BC30" i="4"/>
  <c r="BD29" i="4"/>
  <c r="BC29" i="4"/>
  <c r="BD28" i="4"/>
  <c r="BC28" i="4"/>
  <c r="BD26" i="4"/>
  <c r="BC26" i="4"/>
  <c r="BD25" i="4"/>
  <c r="BC25" i="4"/>
  <c r="BD24" i="4"/>
  <c r="BC24" i="4"/>
  <c r="BD23" i="4"/>
  <c r="BC23" i="4"/>
  <c r="BD22" i="4"/>
  <c r="BC22" i="4"/>
  <c r="BD21" i="4"/>
  <c r="BC21" i="4"/>
  <c r="BD19" i="4"/>
  <c r="BC19" i="4"/>
</calcChain>
</file>

<file path=xl/sharedStrings.xml><?xml version="1.0" encoding="utf-8"?>
<sst xmlns="http://schemas.openxmlformats.org/spreadsheetml/2006/main" count="677" uniqueCount="227">
  <si>
    <t>FORMATO</t>
  </si>
  <si>
    <t>Código F-PLA-47</t>
  </si>
  <si>
    <t>Versión: 08</t>
  </si>
  <si>
    <t xml:space="preserve">ESTADO DE EJECUCIÓN DE METAS Y PROYECTOS
</t>
  </si>
  <si>
    <t>Fecha: 16/07/2022</t>
  </si>
  <si>
    <t>Página 1 de 1</t>
  </si>
  <si>
    <t>Plan de Desarrollo 2024-2027 "Por y para la Gente"</t>
  </si>
  <si>
    <t>Con corte a Septiembre 30 de 2024</t>
  </si>
  <si>
    <t>Proyecto</t>
  </si>
  <si>
    <t>Meta Producto</t>
  </si>
  <si>
    <t>Indicador Producto</t>
  </si>
  <si>
    <t>Meta Física</t>
  </si>
  <si>
    <t>Fuente de Financiación</t>
  </si>
  <si>
    <t>Presupuesto</t>
  </si>
  <si>
    <t>Observaciones avance cumplimiento de la meta</t>
  </si>
  <si>
    <t>BPIN</t>
  </si>
  <si>
    <t xml:space="preserve">Nombre </t>
  </si>
  <si>
    <t>Código Catálogo de Productos MGA</t>
  </si>
  <si>
    <t xml:space="preserve">Producto Catálogo MGA </t>
  </si>
  <si>
    <t>Código Catálogo de Indicadores MGA</t>
  </si>
  <si>
    <t xml:space="preserve">Indicador Catálogo MGA </t>
  </si>
  <si>
    <t xml:space="preserve">Tipología de Meta
Acumulada (Mantenimiento)
No Acumulada (Incremento) </t>
  </si>
  <si>
    <t>Programada Vigencia 
2024</t>
  </si>
  <si>
    <t>Reprogramada Vigencia
2024</t>
  </si>
  <si>
    <t>Total Vigencia
2024</t>
  </si>
  <si>
    <t>Ejecutada
2024</t>
  </si>
  <si>
    <t>Semáforo Cumplimiento</t>
  </si>
  <si>
    <t>Nombre Fuente de Financiacion</t>
  </si>
  <si>
    <t>Código</t>
  </si>
  <si>
    <t>Certificados de Disponibilidad</t>
  </si>
  <si>
    <t>Saldo Disponible
(Definitivo-Certificados de Disponibilidad)</t>
  </si>
  <si>
    <t>Compromisos</t>
  </si>
  <si>
    <t>Obligaciones</t>
  </si>
  <si>
    <t>Saldo disponible por 
Comprometer
(Definitivo-compromisos)</t>
  </si>
  <si>
    <t>Semáforo (Compromiso):</t>
  </si>
  <si>
    <t>Semáforo (Obligación):</t>
  </si>
  <si>
    <t xml:space="preserve">Sobresaliente  (80%  - 100%) </t>
  </si>
  <si>
    <t xml:space="preserve">Verde Oscuro  (80%  - 100%) </t>
  </si>
  <si>
    <t>Satisfactorio (70% - 79%)</t>
  </si>
  <si>
    <t xml:space="preserve">  Verde Claro (70% - 79%)</t>
  </si>
  <si>
    <t xml:space="preserve">
Periodo Administrativo</t>
  </si>
  <si>
    <t xml:space="preserve">Medio (60%  - 69%) </t>
  </si>
  <si>
    <t xml:space="preserve"> Amarillo (60%  - 69%) </t>
  </si>
  <si>
    <t xml:space="preserve">Bajo (40% - 59%) </t>
  </si>
  <si>
    <t xml:space="preserve">  Naranja (40% - 59%) </t>
  </si>
  <si>
    <t>Crítico (0% - 39%)</t>
  </si>
  <si>
    <t xml:space="preserve"> Rojo (0% - 39%)</t>
  </si>
  <si>
    <t>(Compromiso/Ppto Definitivo)</t>
  </si>
  <si>
    <t>Obligaciones/Ppto Definitivo</t>
  </si>
  <si>
    <t>Vigencia 2024</t>
  </si>
  <si>
    <t>Vigencia 2025</t>
  </si>
  <si>
    <t>Vigencia 2026</t>
  </si>
  <si>
    <t>Vigencia 2027</t>
  </si>
  <si>
    <t>Acumulada</t>
  </si>
  <si>
    <t>SEMAFORO CUMPLIMIENTO</t>
  </si>
  <si>
    <t>No.</t>
  </si>
  <si>
    <t>%</t>
  </si>
  <si>
    <t>Recursos</t>
  </si>
  <si>
    <t xml:space="preserve">Sobresaliente  (Entre 80%-100%) </t>
  </si>
  <si>
    <t>Definitivo</t>
  </si>
  <si>
    <t>Satisfactorio (Entre 70% -79,99%)</t>
  </si>
  <si>
    <t>Certificados de disponibilidad</t>
  </si>
  <si>
    <t>Medio (Entre 60%-69,99%)</t>
  </si>
  <si>
    <t>Saldo disponible</t>
  </si>
  <si>
    <t>Aprobado por:</t>
  </si>
  <si>
    <t>Bajo (Entre 40% - 59,99%)</t>
  </si>
  <si>
    <t>Critico (Entre 0% - 39,99%)</t>
  </si>
  <si>
    <t>Cargo: Secretario de Despacho</t>
  </si>
  <si>
    <t xml:space="preserve">TOTAL </t>
  </si>
  <si>
    <t>Unidad Ejecutora Instituto Departamental de Tránsito del Quindío IDTQ</t>
  </si>
  <si>
    <t>Implementación del programa de seguridad vial en el Departamento del Quindío  "TU Y YO POR LA SEGURIDAD VIAL"</t>
  </si>
  <si>
    <t>Documentos de planeación</t>
  </si>
  <si>
    <t>Documentos de planeación realizados</t>
  </si>
  <si>
    <t xml:space="preserve">Demarcación horizontal longitudinal realizada </t>
  </si>
  <si>
    <t>Vías con dispositivos de control y señalización</t>
  </si>
  <si>
    <t>Otros recursos (Propios de  IDTQ)</t>
  </si>
  <si>
    <t>Fortalecimiento de la movilidad en las vías de la jurisdicción del Instituto Departamental de Tránsito del Quindío.</t>
  </si>
  <si>
    <t>2409014</t>
  </si>
  <si>
    <t>2409039</t>
  </si>
  <si>
    <t>240903900</t>
  </si>
  <si>
    <t>Vías con dispositivos de control y señalización instalados</t>
  </si>
  <si>
    <t>No Acumulada</t>
  </si>
  <si>
    <t>Servicio de educación informal en seguridad vial</t>
  </si>
  <si>
    <t>Personas beneficiadas de estrategias de educación informal</t>
  </si>
  <si>
    <t>2409004</t>
  </si>
  <si>
    <t>Seguimiento y control a la operación de los sistemas de transporte</t>
  </si>
  <si>
    <t>240900400</t>
  </si>
  <si>
    <t>Operativos de control realizados</t>
  </si>
  <si>
    <t>2409010</t>
  </si>
  <si>
    <t>Servicio de información de seguridad vial</t>
  </si>
  <si>
    <t>240901000</t>
  </si>
  <si>
    <t>Informes de seguridad vial</t>
  </si>
  <si>
    <t>240901003</t>
  </si>
  <si>
    <t>Observatorio vial en funcionamiento</t>
  </si>
  <si>
    <t>Otros recursos (Propios de IDTQ)</t>
  </si>
  <si>
    <t>Elaborado por:</t>
  </si>
  <si>
    <t>Revisado por:</t>
  </si>
  <si>
    <t>Maria Lucía Londoño Giraldo</t>
  </si>
  <si>
    <t>Martha Elena Giraldo Ramirez</t>
  </si>
  <si>
    <t>Luis Alberto Rincon Quintero</t>
  </si>
  <si>
    <t>Cargo: Técnico Administrativo</t>
  </si>
  <si>
    <t>Cargo: Directora Técnica</t>
  </si>
  <si>
    <t>Otros recursos del balance IDTQ</t>
  </si>
  <si>
    <t>Otros convenio interadministrativo Filandia IDTQ</t>
  </si>
  <si>
    <t>Otros convenio interadministrativo Salento IDTQ</t>
  </si>
  <si>
    <t>En la implementación del  Programa de control y atención del tránsito y  transporte se ha realizado activides  a traves de 185 operativos en  los municipios de la jurisdicción del IDTQ.
En los municipios de Pijao, Salento, Génova y Filandia  se realizaron  visitas a las instituciones educativas, empresas de Transporte Público y empleados de la alcaldías, concientizando sobre la conducción de vehículos y el  respeto por las normas de transito.
En el Municipio de Armenia se realizo concientización a 850 Taxistas sobre la conducción de vehículos, seguridad vial y el respeto por las normas de transito.</t>
  </si>
  <si>
    <t xml:space="preserve">FORMATO </t>
  </si>
  <si>
    <t xml:space="preserve">CODIGO:  </t>
  </si>
  <si>
    <t xml:space="preserve">VERSIÓN: </t>
  </si>
  <si>
    <t xml:space="preserve">FECHA: </t>
  </si>
  <si>
    <t>PÁGINA:</t>
  </si>
  <si>
    <t xml:space="preserve"> 1 de 1</t>
  </si>
  <si>
    <t>LINEA ESTRATÉGICA</t>
  </si>
  <si>
    <t>META FÍSICA</t>
  </si>
  <si>
    <t>PROYECTO</t>
  </si>
  <si>
    <t>POBLACIÓN</t>
  </si>
  <si>
    <t>FECHA DE INICIO   (dd/mm/aaaa)</t>
  </si>
  <si>
    <t>FECHA DE TERMINACIÓN    (dd/mm/aaaa)</t>
  </si>
  <si>
    <t>RESPONSABLE  DEL PROYECTO (Cargo)</t>
  </si>
  <si>
    <t>FUENTE DE RECURSOS</t>
  </si>
  <si>
    <t>GENERO</t>
  </si>
  <si>
    <t>DISTRIBUCIÓN ETÁREA (EDAD)</t>
  </si>
  <si>
    <t xml:space="preserve">GRUPOS ÉTNICOS </t>
  </si>
  <si>
    <t xml:space="preserve">POBLACIÓN VULNERABLE </t>
  </si>
  <si>
    <t>TOTAL</t>
  </si>
  <si>
    <t>CODIGO</t>
  </si>
  <si>
    <t>NOMBRE</t>
  </si>
  <si>
    <t>CÓDIGO  MGA</t>
  </si>
  <si>
    <t xml:space="preserve">NOMBRE  MGA </t>
  </si>
  <si>
    <t>CODIGO BPIN</t>
  </si>
  <si>
    <t xml:space="preserve">NOMBRE PROYECTO </t>
  </si>
  <si>
    <t>ACTIVIDADES CUANTIFICADAS</t>
  </si>
  <si>
    <t xml:space="preserve">RUBRO PRESUPUESTAL </t>
  </si>
  <si>
    <t xml:space="preserve">CÓDIGO </t>
  </si>
  <si>
    <t xml:space="preserve">NOMBRE  </t>
  </si>
  <si>
    <t>MUJER</t>
  </si>
  <si>
    <t>HOMBRE</t>
  </si>
  <si>
    <t>Edad Escolar 
(0 - 14 años)</t>
  </si>
  <si>
    <t>Adolescencia
 (15 - 19 años)</t>
  </si>
  <si>
    <t>Edad Económicamente Activa (20-59 años)</t>
  </si>
  <si>
    <t>Adultos Mayores (Mayores a 60 años)</t>
  </si>
  <si>
    <t>Indígena</t>
  </si>
  <si>
    <t>Afrocolombiano</t>
  </si>
  <si>
    <t>Raizal</t>
  </si>
  <si>
    <t>Rom</t>
  </si>
  <si>
    <t xml:space="preserve">Mestiza </t>
  </si>
  <si>
    <t>palenqueras</t>
  </si>
  <si>
    <t xml:space="preserve">Desplazados </t>
  </si>
  <si>
    <t xml:space="preserve">Discapacitados </t>
  </si>
  <si>
    <t xml:space="preserve">Victimas </t>
  </si>
  <si>
    <t>Territorio, Ambiente y Desarrollo Sostenible.</t>
  </si>
  <si>
    <t> </t>
  </si>
  <si>
    <t>Transporte</t>
  </si>
  <si>
    <t>Seguridad de Transporte. “Tú y yo seguros en la vía”.</t>
  </si>
  <si>
    <t>Programa de control y atención del tránsito y el transporte implementado</t>
  </si>
  <si>
    <t>2.3.5.02.09.2409014.91134_1</t>
  </si>
  <si>
    <t>Programa de Señalización y Demarcación en los municipios y vías de jurisdicción del IDTQ Implementado</t>
  </si>
  <si>
    <t>2.3.5.02.09.2409039.91134_1</t>
  </si>
  <si>
    <t>CONVERGENCIA TERRITORIAL “Quindío interconectado territorialmente, donde el progreso y las oportunidades llegan a todos los rincones”</t>
  </si>
  <si>
    <t>Seguridad de transporte</t>
  </si>
  <si>
    <t>Actualizar el documento con las Estrategias Educativas en materia de seguridad vial de los diferentes actores viales.</t>
  </si>
  <si>
    <t>2.3.5.02.09.240902200.2024003630018.91121_1</t>
  </si>
  <si>
    <t>Adquirir el material pedagogico requerido para implementar las estrategias educativas en materia de seguridad vial.</t>
  </si>
  <si>
    <t>2.3.5.02.09.240902200.2024003630018.91121_3</t>
  </si>
  <si>
    <t>2.3.5.02.09.240902200.2024003630018.91121_4</t>
  </si>
  <si>
    <t>Implementar las Estrategias Educativas dirigidas a los diferentes actores viales.</t>
  </si>
  <si>
    <t>2.3.5.02.09.240902200.2024003630018.91121_2</t>
  </si>
  <si>
    <t>Realizar operativos de control en los puntos planificados.</t>
  </si>
  <si>
    <t>2.3.5.02.09.240900400.2024003630018.91134_1</t>
  </si>
  <si>
    <t>2.3.5.02.09.240900400.2024003630018.91134_2</t>
  </si>
  <si>
    <t>2.3.5.02.09.240900400.2024003630018.91134_3</t>
  </si>
  <si>
    <t>2.3.5.02.09.240900400.2024003630018.91134_4</t>
  </si>
  <si>
    <t>Actualizar el documento diagnostico que identifica las vías que requieren demarcación.</t>
  </si>
  <si>
    <t>2.3.5.02.09.240903900.2024003630018.91134_1</t>
  </si>
  <si>
    <t>2.3.5.02.09.240903900.2024003630018.91134_4</t>
  </si>
  <si>
    <t>Adquirir los elementos necesarios para la demarcación horizontal y vertical.</t>
  </si>
  <si>
    <t>Realizar la demarcación horizontal y vertical de acuerdo al diagnostico.</t>
  </si>
  <si>
    <t>Elaborar y difundir los informes sobre la seguridad vial en la jurisdicción.</t>
  </si>
  <si>
    <t>2.3.5.02.09.240901000.2024003630018.91114_1</t>
  </si>
  <si>
    <t>Diseñar la estructura y funcionamiento del observatorio vial.</t>
  </si>
  <si>
    <t>2.3.5.02.09.240901003.2024003630018.91115_1</t>
  </si>
  <si>
    <t>Implementar y poner en funcionamiento el observatorio vial, asegurando la recopilación y análisis de datos continuos.</t>
  </si>
  <si>
    <t xml:space="preserve">Convocar el Comité Departamental de Seguridad Vial </t>
  </si>
  <si>
    <t>2.3.5.02.09.240901400.2024003630018.91114_1</t>
  </si>
  <si>
    <t>2.3.5.02.09.240901400.2024003630018.91114_3</t>
  </si>
  <si>
    <t>Apoyar en la actualización y adopción del Plan Departamental de Seguridad Vial</t>
  </si>
  <si>
    <t>Realizar el diagnostico, diseño y formulación del Plan Estrategico de Control Contra la Ilegalidad en el Transporte - PECCIT</t>
  </si>
  <si>
    <t>2.3.5.02.09.240901400.2024003630018.91114_4</t>
  </si>
  <si>
    <t>F-PLA-07</t>
  </si>
  <si>
    <t xml:space="preserve">PLAN DE DESARROLLO DEPARTAMENTAL:   </t>
  </si>
  <si>
    <t>SECTOR CATÁLOGO MGA</t>
  </si>
  <si>
    <t>PROGRAMA CATÁLOGO MGA</t>
  </si>
  <si>
    <t>META PRODUCTO CATÁLOGO MGA</t>
  </si>
  <si>
    <t>INDICADOR PRODUCTO CATÁLOGO MGA</t>
  </si>
  <si>
    <t>CONTRATOS</t>
  </si>
  <si>
    <t>PERIODO ADMINISTRATIVO ANTERIOR</t>
  </si>
  <si>
    <t>PERIODO ADMINISTRATIVO ACTUAL</t>
  </si>
  <si>
    <t xml:space="preserve">CÓDIGO
</t>
  </si>
  <si>
    <t xml:space="preserve">EJECUCIÓN  ACTIVIDAD (EN PESOS) </t>
  </si>
  <si>
    <t xml:space="preserve">No. DE 
CONTRATOS </t>
  </si>
  <si>
    <t>SUPERVISOR RESPONSABLE
(Cargo)</t>
  </si>
  <si>
    <t>APROPIACIÓN DEFINITIVA</t>
  </si>
  <si>
    <t>OBLIGACIONES</t>
  </si>
  <si>
    <t>PAGOS</t>
  </si>
  <si>
    <t>P</t>
  </si>
  <si>
    <t>E</t>
  </si>
  <si>
    <t>NOMBRE Y CARGO (SECRETARIO DE DESPACHO, DIRECTOR O GERENTE)
/ DIRECTOR O GERENTE (ENTE DESCENTRALIZADO)</t>
  </si>
  <si>
    <t>Maria Lucia Londoño Giraldo</t>
  </si>
  <si>
    <t>Martha Elena Giraldo Ramírez</t>
  </si>
  <si>
    <t>SEGUIMIENTO PLAN DE ACCIÓN 
UNIDAD EJECUTORA: Instituto Departamental de Tránsito del Quindío - IDTQ                          
FECHA:  30 de septiembre de 2024</t>
  </si>
  <si>
    <t>PROGRAMADA VIGENCIA
(2024)</t>
  </si>
  <si>
    <t>EJECUTADA VIGENCIA
(2024)</t>
  </si>
  <si>
    <t>Director General IDTQ</t>
  </si>
  <si>
    <t>Profesional Universitario del Área Técnica de Vigilancia, Control de Tránsito y Registros</t>
  </si>
  <si>
    <t>Disponible por comprometer</t>
  </si>
  <si>
    <t>COMPROMISOS</t>
  </si>
  <si>
    <t>En la implementación del Programa de Señalización y demarcación en los municipios y vías de jurisdicción del IDTQ se ha realizado la demarcación en los Municipios de:
Filandia: 303 señales pintadas
Pijao: 200 señales pintadas 
Circasia: 31 señales pintadas 
Salento: 416 señales pintadas 
Cordoba: 108 señales pintadas 
Buenavista: 59 señales pintadas 
Montenegro: 82 señales pintadas 
Genova: 140 señales pintadas
Total número de señales pintadas: 1.339</t>
  </si>
  <si>
    <r>
      <rPr>
        <b/>
        <sz val="12"/>
        <rFont val="Arial"/>
        <family val="2"/>
      </rPr>
      <t xml:space="preserve">PLAN LOCAL DE SEGURIDAD VIAL
Asistencia técnica por parte de la Agencia Nacional de Seguridad Vial: </t>
    </r>
    <r>
      <rPr>
        <sz val="12"/>
        <rFont val="Arial"/>
        <family val="2"/>
      </rPr>
      <t xml:space="preserve">Se llevó a cabo una reunión con la Agencia Nacional de Seguridad Vial, en la que se recibió asesoría técnica para la actualización del Plan Local de Seguridad Vial, alineado con los lineamientos nacionales y la normativa vigente.
</t>
    </r>
    <r>
      <rPr>
        <b/>
        <sz val="12"/>
        <rFont val="Arial"/>
        <family val="2"/>
      </rPr>
      <t>Definición de adopción del Plan:</t>
    </r>
    <r>
      <rPr>
        <sz val="12"/>
        <rFont val="Arial"/>
        <family val="2"/>
      </rPr>
      <t xml:space="preserve"> Se realizó una reunión estratégica con las Secretarías Jurídica, Privada y de Planeación para evaluar y definir la viabilidad de adoptar el Plan Local de Seguridad Vial entregado por la Agencia Nacional de Seguridad Vial.
</t>
    </r>
    <r>
      <rPr>
        <b/>
        <sz val="12"/>
        <rFont val="Arial"/>
        <family val="2"/>
      </rPr>
      <t>Socialización y metodología de revisión:</t>
    </r>
    <r>
      <rPr>
        <sz val="12"/>
        <rFont val="Arial"/>
        <family val="2"/>
      </rPr>
      <t xml:space="preserve"> Se desarrolló una mesa de trabajo con las distintas secretarías de la Gobernación para socializar el Plan Local de Seguridad Vial y explicar la metodología propuesta para su revisión, ajuste y actualización, asegurando la participación activa de las áreas involucradas.
</t>
    </r>
    <r>
      <rPr>
        <b/>
        <sz val="12"/>
        <rFont val="Arial"/>
        <family val="2"/>
      </rPr>
      <t>Conformación del equipo de trabajo:</t>
    </r>
    <r>
      <rPr>
        <sz val="12"/>
        <rFont val="Arial"/>
        <family val="2"/>
      </rPr>
      <t xml:space="preserve"> Se designó un equipo multidisciplinario responsable de liderar la actualización del Plan Local de Seguridad Vial, asegurando la integración de diferentes enfoques técnicos y operativos.
</t>
    </r>
    <r>
      <rPr>
        <b/>
        <sz val="12"/>
        <rFont val="Arial"/>
        <family val="2"/>
      </rPr>
      <t xml:space="preserve">Mesas de trabajo: </t>
    </r>
    <r>
      <rPr>
        <sz val="12"/>
        <rFont val="Arial"/>
        <family val="2"/>
      </rPr>
      <t xml:space="preserve">se desarrollaron mesas de trabajo estratégicas con el equipo multidisciplinario para la socialización de la metodología para la revisión y ajustes al plan.
</t>
    </r>
    <r>
      <rPr>
        <b/>
        <sz val="12"/>
        <rFont val="Arial"/>
        <family val="2"/>
      </rPr>
      <t>Actos administrativos:</t>
    </r>
    <r>
      <rPr>
        <sz val="12"/>
        <rFont val="Arial"/>
        <family val="2"/>
      </rPr>
      <t xml:space="preserve"> Se elaboraron los actos administrativos para modificar los decretos que regulan el Comité Departamental de Seguridad Vial y el Consejo Territorial de Seguridad Vial, órganos encargados de liderar y aprobar las actualizaciones del Plan Local de Seguridad Vial.
</t>
    </r>
    <r>
      <rPr>
        <b/>
        <sz val="12"/>
        <rFont val="Arial"/>
        <family val="2"/>
      </rPr>
      <t xml:space="preserve">Comite y Consejo de Seguridad Vial: </t>
    </r>
    <r>
      <rPr>
        <sz val="12"/>
        <rFont val="Arial"/>
        <family val="2"/>
      </rPr>
      <t xml:space="preserve">Se llevaron a cabo las primeras sesiones del Comité Departamental y el Consejo Territorial de Seguridad Vial en 2024, consolidando una gestión integral y alineada con los lineamientos nacionales.
</t>
    </r>
    <r>
      <rPr>
        <b/>
        <sz val="12"/>
        <rFont val="Arial"/>
        <family val="2"/>
      </rPr>
      <t>PLAN ESTRATÉGICO DE CONTROL CONTRA LA ILEGALIDAD EN EL TRANSPORTE</t>
    </r>
    <r>
      <rPr>
        <sz val="12"/>
        <rFont val="Arial"/>
        <family val="2"/>
      </rPr>
      <t xml:space="preserve">
Se llevó a cabo el diagnóstico del Plan Estratégico de Control Contra la Ilegalidad en el Transporte (PECCIT) en los municipios de Salento, Filandia, Circasia y Montenegro. Además, se formuló la matriz de riesgos asociada al PECCIT y se estructuró la base para la encuesta diagnóstica, fortaleciendo así las acciones de control y mitigación de la ilegalidad en el transporte en el departamento.
</t>
    </r>
    <r>
      <rPr>
        <b/>
        <sz val="12"/>
        <rFont val="Arial"/>
        <family val="2"/>
      </rPr>
      <t xml:space="preserve">PLAN DE GESTIÓN DE VELOCIDAD
</t>
    </r>
    <r>
      <rPr>
        <sz val="12"/>
        <rFont val="Arial"/>
        <family val="2"/>
      </rPr>
      <t>Se gestiono con la Agencia Nacional de Seguridad capacitación a los funcionarios y contratistas asignados para la construcción del Plan de Gestión de Velocidad.</t>
    </r>
  </si>
  <si>
    <r>
      <t xml:space="preserve">El Instituto Departamental de Tránsito del Quindío (IDTQ) actualizó el documento </t>
    </r>
    <r>
      <rPr>
        <b/>
        <sz val="12"/>
        <rFont val="Arial"/>
        <family val="2"/>
      </rPr>
      <t>“Diagnóstico en señalización vertical y horizontal”</t>
    </r>
    <r>
      <rPr>
        <sz val="12"/>
        <rFont val="Arial"/>
        <family val="2"/>
      </rPr>
      <t xml:space="preserve">, el cual permitio identificar las condiciones actuales en las rutas Circasia – Montenegro y Río Verde – Pijao, para ser intervenidas posteriormente.
Se realiza </t>
    </r>
    <r>
      <rPr>
        <b/>
        <sz val="12"/>
        <rFont val="Arial"/>
        <family val="2"/>
      </rPr>
      <t xml:space="preserve">estudio técnico de señalética </t>
    </r>
    <r>
      <rPr>
        <sz val="12"/>
        <rFont val="Arial"/>
        <family val="2"/>
      </rPr>
      <t>que permita la mitigación del riesgo vial en la intersección ubicada en la Calle 3 con Carrera 4 de Salento.
Se realizo la</t>
    </r>
    <r>
      <rPr>
        <b/>
        <sz val="12"/>
        <rFont val="Arial"/>
        <family val="2"/>
      </rPr>
      <t xml:space="preserve"> demarcación</t>
    </r>
    <r>
      <rPr>
        <sz val="12"/>
        <rFont val="Arial"/>
        <family val="2"/>
      </rPr>
      <t xml:space="preserve"> en los siguientes municipios y vías de la jurisdicción del IDTQ:
Filandia: 39 señales pintadas
Salento: 89 señales pintadas  
Genova: 19 señales pintadas
Total número de señales pintadas: </t>
    </r>
    <r>
      <rPr>
        <b/>
        <sz val="12"/>
        <rFont val="Arial"/>
        <family val="2"/>
      </rPr>
      <t>147</t>
    </r>
  </si>
  <si>
    <r>
      <t xml:space="preserve">Para brindar el Servicio de educación informal en seguridad vial se elaboró el </t>
    </r>
    <r>
      <rPr>
        <b/>
        <sz val="12"/>
        <rFont val="Arial"/>
        <family val="2"/>
      </rPr>
      <t>“Programa de Formación en Normas de Tránsito y Fomento de la Seguridad Vial”</t>
    </r>
    <r>
      <rPr>
        <sz val="12"/>
        <rFont val="Arial"/>
        <family val="2"/>
      </rPr>
      <t>, el cual servirá para orientar las estrategias en educación, con base en el análisis de accidentalidad y los comportamientos viales observados en las vías del departamento.
El Instituto Departamental de Tránsito del Quindío (IDTQ) logró un importante avance en sus esfuerzos por promover la seguridad vial con el diseño y lanzamiento de la</t>
    </r>
    <r>
      <rPr>
        <b/>
        <sz val="12"/>
        <rFont val="Arial"/>
        <family val="2"/>
      </rPr>
      <t xml:space="preserve"> campaña "Cuidamos tu vida en la vía"</t>
    </r>
    <r>
      <rPr>
        <sz val="12"/>
        <rFont val="Arial"/>
        <family val="2"/>
      </rPr>
      <t xml:space="preserve">. Esta iniciativa incluye material gráfico, audiovisual, publicitario y elementos de seguridad vial que refuerzan los mensajes de sensibilización y educación vial en toda la región. 
</t>
    </r>
    <r>
      <rPr>
        <b/>
        <sz val="12"/>
        <rFont val="Arial"/>
        <family val="2"/>
      </rPr>
      <t>Implementación de estrategias educativas:</t>
    </r>
    <r>
      <rPr>
        <sz val="12"/>
        <rFont val="Arial"/>
        <family val="2"/>
      </rPr>
      <t xml:space="preserve"> Se desarrollaron actividades como el "Tour de la Movilidad" y "Motodestrezas" en instituciones educativas, empresas de transporte y alcaldías.
Un total de </t>
    </r>
    <r>
      <rPr>
        <b/>
        <sz val="12"/>
        <rFont val="Arial"/>
        <family val="2"/>
      </rPr>
      <t xml:space="preserve">1.438 personas </t>
    </r>
    <r>
      <rPr>
        <sz val="12"/>
        <rFont val="Arial"/>
        <family val="2"/>
      </rPr>
      <t xml:space="preserve">han sido beneficiadas del servicio de educación informal en seguridad vial, en coordinación con la Agencia Nacional de Seguridad Vial (ANSV), distribuidas por municipio:
</t>
    </r>
    <r>
      <rPr>
        <b/>
        <sz val="12"/>
        <rFont val="Arial"/>
        <family val="2"/>
      </rPr>
      <t xml:space="preserve">Filandia: </t>
    </r>
    <r>
      <rPr>
        <sz val="12"/>
        <rFont val="Arial"/>
        <family val="2"/>
      </rPr>
      <t>304 beneficiarios (Campaña en seguridad vial, Normas de tránsito, Uso del casco y Estudiantes seguros en la vida por la vida).</t>
    </r>
    <r>
      <rPr>
        <b/>
        <sz val="12"/>
        <rFont val="Arial"/>
        <family val="2"/>
      </rPr>
      <t xml:space="preserve">
Circasia: </t>
    </r>
    <r>
      <rPr>
        <sz val="12"/>
        <rFont val="Arial"/>
        <family val="2"/>
      </rPr>
      <t>393 beneficiarios (Campaña en seguridad vial, Uso del casco, Campaña ciclistas).</t>
    </r>
    <r>
      <rPr>
        <b/>
        <sz val="12"/>
        <rFont val="Arial"/>
        <family val="2"/>
      </rPr>
      <t xml:space="preserve">
Salento: </t>
    </r>
    <r>
      <rPr>
        <sz val="12"/>
        <rFont val="Arial"/>
        <family val="2"/>
      </rPr>
      <t>243 beneficiarios (Seguridad vial, Normas de tránsito, Control de servicio público con honorarios).</t>
    </r>
    <r>
      <rPr>
        <b/>
        <sz val="12"/>
        <rFont val="Arial"/>
        <family val="2"/>
      </rPr>
      <t xml:space="preserve">
Montenegro: </t>
    </r>
    <r>
      <rPr>
        <sz val="12"/>
        <rFont val="Arial"/>
        <family val="2"/>
      </rPr>
      <t>331 beneficiarios (Tour de la movilidad, Seguridad vial, Uso del casco).</t>
    </r>
    <r>
      <rPr>
        <b/>
        <sz val="12"/>
        <rFont val="Arial"/>
        <family val="2"/>
      </rPr>
      <t xml:space="preserve">
Génova: </t>
    </r>
    <r>
      <rPr>
        <sz val="12"/>
        <rFont val="Arial"/>
        <family val="2"/>
      </rPr>
      <t xml:space="preserve">145 beneficiarios (Uso del casco, Seguridad vial).
</t>
    </r>
    <r>
      <rPr>
        <b/>
        <sz val="12"/>
        <rFont val="Arial"/>
        <family val="2"/>
      </rPr>
      <t xml:space="preserve">Córdoba: </t>
    </r>
    <r>
      <rPr>
        <sz val="12"/>
        <rFont val="Arial"/>
        <family val="2"/>
      </rPr>
      <t>22 beneficiarios (Tour de la movilidad).</t>
    </r>
  </si>
  <si>
    <r>
      <t xml:space="preserve">Se llevaron a cabo </t>
    </r>
    <r>
      <rPr>
        <b/>
        <sz val="12"/>
        <rFont val="Arial"/>
        <family val="2"/>
      </rPr>
      <t>192 operativos de control en los 8 municipios</t>
    </r>
    <r>
      <rPr>
        <sz val="12"/>
        <rFont val="Arial"/>
        <family val="2"/>
      </rPr>
      <t xml:space="preserve"> de la jurisdicción del IDTQ (Salento, Filandia, Montenegro, Córdoba, Buenavista, Pijao, Génova y Circasia), con el objetivo de reforzar la prevención y seguridad vial. Estas acciones estuvieron enfocadas en:
Verificación de requisitos legales: Documentación actualizada de vehículos y conductores.
Cumplimiento de normas de seguridad: Uso adecuado del cinturón de seguridad, kit de prevención vial, y respeto a las disposiciones del Código Nacional de Tránsito.
Concienciación en temporada alta: Prevención de microsueños, control de límites de velocidad, uso responsable de tecnologías, y cumplimiento de normas específicas, como la prohibición de llevar menores de 10 años en los asientos delanteros o en el sunroof.
</t>
    </r>
  </si>
  <si>
    <r>
      <t xml:space="preserve">Se gestiono un </t>
    </r>
    <r>
      <rPr>
        <b/>
        <sz val="12"/>
        <rFont val="Arial"/>
        <family val="2"/>
      </rPr>
      <t>Acuerdo de Entendimiento</t>
    </r>
    <r>
      <rPr>
        <sz val="12"/>
        <rFont val="Arial"/>
        <family val="2"/>
      </rPr>
      <t xml:space="preserve"> con la Agencia Nacional de Seguidad Vial para la conformación e implementación del observatorio.
Se han recibido </t>
    </r>
    <r>
      <rPr>
        <b/>
        <sz val="12"/>
        <rFont val="Arial"/>
        <family val="2"/>
      </rPr>
      <t>capacitaciones por parte de la Agencia Nacional de Seguridad Vial</t>
    </r>
    <r>
      <rPr>
        <sz val="12"/>
        <rFont val="Arial"/>
        <family val="2"/>
      </rPr>
      <t xml:space="preserve"> para la estructuración e implementación del Observatorio de Tránsito y movilidad del Quindío.
Se reviso y ajusto el documento</t>
    </r>
    <r>
      <rPr>
        <b/>
        <sz val="12"/>
        <rFont val="Arial"/>
        <family val="2"/>
      </rPr>
      <t xml:space="preserve"> "Estrategias para la Gestión del Conocimiento en Seguridad Vial"</t>
    </r>
    <r>
      <rPr>
        <sz val="12"/>
        <rFont val="Arial"/>
        <family val="2"/>
      </rPr>
      <t xml:space="preserve">, se esta en proceso de diligenciar el documento denominado </t>
    </r>
    <r>
      <rPr>
        <b/>
        <sz val="12"/>
        <rFont val="Arial"/>
        <family val="2"/>
      </rPr>
      <t>"Diagnóstico de los Observatorios Territoriales de Seguridad Vial"</t>
    </r>
    <r>
      <rPr>
        <sz val="12"/>
        <rFont val="Arial"/>
        <family val="2"/>
      </rPr>
      <t xml:space="preserve"> con el objetivo de realizar la planeación estrategica del Observatorio.</t>
    </r>
  </si>
  <si>
    <t>2409015</t>
  </si>
  <si>
    <t>Otros convenio interadministrativo Circasia IDTQ</t>
  </si>
  <si>
    <t>2.3.5.02.09.240901400.2024003630018.91114_5</t>
  </si>
  <si>
    <t>2.3.5.02.09.240903900.2024003630018.91134_5</t>
  </si>
  <si>
    <t>2.3.5.02.09.240902200.2024003630018.91121_5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</si>
</sst>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240A]\ * #,##0.00_);_([$$-240A]\ * \(#,##0.00\);_([$$-240A]\ * &quot;-&quot;??_);_(@_)"/>
    <numFmt numFmtId="165" formatCode="_-* #,##0.00_-;\-* #,##0.00_-;_-* &quot;-&quot;_-;_-@_-"/>
    <numFmt numFmtId="166" formatCode="#,##0.00_);\-#,##0.00"/>
    <numFmt numFmtId="167" formatCode="_(* #,##0.00_);_(* \(#,##0.00\);_(* &quot;-&quot;??_);_(@_)"/>
    <numFmt numFmtId="168" formatCode="00"/>
    <numFmt numFmtId="169" formatCode="&quot;$&quot;\ #,##0"/>
    <numFmt numFmtId="170" formatCode="dd/mm/yyyy;@"/>
    <numFmt numFmtId="171" formatCode="_(&quot;$&quot;\ * #,##0.00_);_(&quot;$&quot;\ * \(#,##0.00\);_(&quot;$&quot;\ * &quot;-&quot;??_);_(@_)"/>
  </numFmts>
  <fonts count="28"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0"/>
      <name val="Arial"/>
      <family val="2"/>
    </font>
    <font>
      <b/>
      <sz val="14"/>
      <name val="Arial"/>
      <family val="2"/>
    </font>
    <font>
      <b/>
      <sz val="12"/>
      <color theme="0"/>
      <name val="Arial"/>
      <family val="2"/>
    </font>
    <font>
      <sz val="12"/>
      <color theme="0"/>
      <name val="Arial"/>
      <family val="2"/>
    </font>
    <font>
      <b/>
      <sz val="11"/>
      <color rgb="FF6F6F6E"/>
      <name val="Calibri"/>
      <family val="2"/>
      <scheme val="minor"/>
    </font>
    <font>
      <sz val="11"/>
      <color indexed="8"/>
      <name val="Calibri"/>
      <family val="2"/>
    </font>
    <font>
      <sz val="11"/>
      <name val="Calibri"/>
      <family val="2"/>
    </font>
    <font>
      <b/>
      <sz val="9"/>
      <color theme="1"/>
      <name val="Arial"/>
      <family val="2"/>
    </font>
    <font>
      <sz val="9"/>
      <color theme="1"/>
      <name val="Arial"/>
      <family val="2"/>
    </font>
    <font>
      <b/>
      <sz val="11"/>
      <color theme="1"/>
      <name val="Calibri"/>
      <family val="2"/>
      <scheme val="minor"/>
    </font>
    <font>
      <sz val="10"/>
      <color theme="1"/>
      <name val="Calibri"/>
      <family val="2"/>
      <scheme val="minor"/>
    </font>
    <font>
      <sz val="12"/>
      <color indexed="8"/>
      <name val="Arial"/>
      <family val="2"/>
    </font>
    <font>
      <sz val="11"/>
      <color theme="1"/>
      <name val="Arial"/>
      <family val="2"/>
    </font>
    <font>
      <b/>
      <sz val="11"/>
      <color theme="1"/>
      <name val="Arial"/>
      <family val="2"/>
    </font>
    <font>
      <sz val="10"/>
      <color theme="1"/>
      <name val="Arial"/>
      <family val="2"/>
    </font>
    <font>
      <b/>
      <sz val="10"/>
      <color theme="1"/>
      <name val="Arial"/>
      <family val="2"/>
    </font>
    <font>
      <b/>
      <sz val="10"/>
      <color rgb="FF000000"/>
      <name val="Arial"/>
      <family val="2"/>
    </font>
    <font>
      <b/>
      <sz val="10"/>
      <color indexed="8"/>
      <name val="Arial"/>
      <family val="2"/>
    </font>
    <font>
      <sz val="11"/>
      <color rgb="FFFF0000"/>
      <name val="Arial"/>
      <family val="2"/>
    </font>
    <font>
      <i/>
      <sz val="9"/>
      <color theme="1"/>
      <name val="Calibri"/>
      <family val="2"/>
      <scheme val="minor"/>
    </font>
    <font>
      <sz val="11"/>
      <color rgb="FF000000"/>
      <name val="Calibri"/>
      <family val="2"/>
    </font>
    <font>
      <sz val="8"/>
      <name val="Calibri"/>
      <family val="2"/>
      <scheme val="minor"/>
    </font>
    <font>
      <sz val="11"/>
      <color rgb="FF000000"/>
      <name val="Arial"/>
      <family val="2"/>
    </font>
  </fonts>
  <fills count="2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ECECEC"/>
        <bgColor indexed="64"/>
      </patternFill>
    </fill>
    <fill>
      <patternFill patternType="solid">
        <fgColor rgb="FF002060"/>
        <bgColor indexed="64"/>
      </patternFill>
    </fill>
    <fill>
      <patternFill patternType="solid">
        <fgColor theme="3" tint="0.79998168889431442"/>
        <bgColor indexed="64"/>
      </patternFill>
    </fill>
    <fill>
      <patternFill patternType="solid">
        <fgColor theme="0"/>
        <bgColor theme="0"/>
      </patternFill>
    </fill>
    <fill>
      <patternFill patternType="solid">
        <fgColor rgb="FFB4C6E7"/>
        <bgColor rgb="FFB4C6E7"/>
      </patternFill>
    </fill>
    <fill>
      <patternFill patternType="solid">
        <fgColor theme="8" tint="0.59999389629810485"/>
        <bgColor indexed="64"/>
      </patternFill>
    </fill>
    <fill>
      <patternFill patternType="solid">
        <fgColor rgb="FFDADADA"/>
        <bgColor rgb="FFDADADA"/>
      </patternFill>
    </fill>
    <fill>
      <patternFill patternType="solid">
        <fgColor rgb="FFFFFFFF"/>
        <bgColor rgb="FF000000"/>
      </patternFill>
    </fill>
    <fill>
      <patternFill patternType="solid">
        <fgColor theme="8" tint="0.39997558519241921"/>
        <bgColor indexed="64"/>
      </patternFill>
    </fill>
    <fill>
      <patternFill patternType="solid">
        <fgColor theme="3" tint="0.79998168889431442"/>
        <bgColor rgb="FFB4C6E7"/>
      </patternFill>
    </fill>
    <fill>
      <patternFill patternType="solid">
        <fgColor theme="8" tint="0.59999389629810485"/>
        <bgColor rgb="FFB4C6E7"/>
      </patternFill>
    </fill>
    <fill>
      <patternFill patternType="solid">
        <fgColor theme="0" tint="-0.14999847407452621"/>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auto="1"/>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rgb="FF522B57"/>
      </left>
      <right style="thin">
        <color rgb="FF522B57"/>
      </right>
      <top style="thin">
        <color rgb="FF522B57"/>
      </top>
      <bottom style="thin">
        <color rgb="FF522B57"/>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auto="1"/>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164" fontId="9" fillId="13" borderId="22">
      <alignment horizontal="center" vertical="center" wrapText="1"/>
    </xf>
    <xf numFmtId="43" fontId="1" fillId="0" borderId="0" applyFont="0" applyFill="0" applyBorder="0" applyAlignment="0" applyProtection="0"/>
    <xf numFmtId="0" fontId="1" fillId="0" borderId="0"/>
    <xf numFmtId="167" fontId="10" fillId="0" borderId="0" applyFont="0" applyFill="0" applyBorder="0" applyAlignment="0" applyProtection="0"/>
    <xf numFmtId="0" fontId="9" fillId="13" borderId="22">
      <alignment horizontal="center" vertical="center" wrapText="1"/>
    </xf>
    <xf numFmtId="0" fontId="1" fillId="0" borderId="0"/>
    <xf numFmtId="9" fontId="10" fillId="0" borderId="0" applyFont="0" applyFill="0" applyBorder="0" applyAlignment="0" applyProtection="0"/>
    <xf numFmtId="9" fontId="1" fillId="0" borderId="0" applyFont="0" applyFill="0" applyBorder="0" applyAlignment="0" applyProtection="0"/>
    <xf numFmtId="164" fontId="11" fillId="0" borderId="0">
      <alignment vertical="center"/>
    </xf>
    <xf numFmtId="0" fontId="17" fillId="0" borderId="0"/>
    <xf numFmtId="0" fontId="11" fillId="0" borderId="0">
      <alignment vertical="center"/>
    </xf>
    <xf numFmtId="171" fontId="25" fillId="0" borderId="0">
      <alignment vertical="top"/>
      <protection locked="0"/>
    </xf>
    <xf numFmtId="167" fontId="25" fillId="0" borderId="0">
      <alignment vertical="top"/>
      <protection locked="0"/>
    </xf>
    <xf numFmtId="0" fontId="1" fillId="0" borderId="0"/>
  </cellStyleXfs>
  <cellXfs count="363">
    <xf numFmtId="0" fontId="0" fillId="0" borderId="0" xfId="0"/>
    <xf numFmtId="1" fontId="2" fillId="0" borderId="1" xfId="0" applyNumberFormat="1" applyFont="1" applyBorder="1" applyAlignment="1">
      <alignment vertical="center"/>
    </xf>
    <xf numFmtId="0" fontId="4" fillId="2" borderId="4" xfId="0" applyFont="1" applyFill="1" applyBorder="1" applyAlignment="1">
      <alignment horizontal="center" vertical="center"/>
    </xf>
    <xf numFmtId="0" fontId="2" fillId="0" borderId="0" xfId="0" applyFont="1" applyAlignment="1">
      <alignment vertical="center"/>
    </xf>
    <xf numFmtId="1" fontId="2" fillId="0" borderId="5" xfId="0" applyNumberFormat="1" applyFont="1" applyBorder="1" applyAlignment="1">
      <alignment vertical="center"/>
    </xf>
    <xf numFmtId="0" fontId="5" fillId="0" borderId="9" xfId="0" applyFont="1" applyBorder="1" applyAlignment="1">
      <alignment horizontal="left" vertical="center"/>
    </xf>
    <xf numFmtId="0" fontId="4" fillId="2" borderId="9" xfId="0" applyFont="1" applyFill="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8" fillId="0" borderId="0" xfId="0" applyFont="1" applyAlignment="1" applyProtection="1">
      <alignment horizontal="center" vertical="center"/>
      <protection locked="0"/>
    </xf>
    <xf numFmtId="10" fontId="3" fillId="7" borderId="15" xfId="0" applyNumberFormat="1" applyFont="1" applyFill="1" applyBorder="1" applyAlignment="1" applyProtection="1">
      <alignment horizontal="center" vertical="center" wrapText="1"/>
      <protection locked="0"/>
    </xf>
    <xf numFmtId="0" fontId="3" fillId="7" borderId="16"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3" fillId="8" borderId="15" xfId="0" applyFont="1" applyFill="1" applyBorder="1" applyAlignment="1" applyProtection="1">
      <alignment horizontal="center" vertical="center" wrapText="1"/>
      <protection locked="0"/>
    </xf>
    <xf numFmtId="10" fontId="3" fillId="8" borderId="15" xfId="0" applyNumberFormat="1" applyFont="1" applyFill="1" applyBorder="1" applyAlignment="1" applyProtection="1">
      <alignment horizontal="center" vertical="center" wrapText="1"/>
      <protection locked="0"/>
    </xf>
    <xf numFmtId="0" fontId="3" fillId="8" borderId="5" xfId="0" applyFont="1" applyFill="1" applyBorder="1" applyAlignment="1" applyProtection="1">
      <alignment horizontal="center" vertical="center" wrapText="1"/>
      <protection locked="0"/>
    </xf>
    <xf numFmtId="0" fontId="3" fillId="9" borderId="15" xfId="0" applyFont="1" applyFill="1" applyBorder="1" applyAlignment="1" applyProtection="1">
      <alignment horizontal="center" vertical="center" wrapText="1"/>
      <protection locked="0"/>
    </xf>
    <xf numFmtId="10" fontId="3" fillId="9" borderId="15" xfId="0" applyNumberFormat="1" applyFont="1" applyFill="1" applyBorder="1" applyAlignment="1" applyProtection="1">
      <alignment horizontal="center" vertical="center" wrapText="1"/>
      <protection locked="0"/>
    </xf>
    <xf numFmtId="0" fontId="3" fillId="9" borderId="5" xfId="0" applyFont="1" applyFill="1" applyBorder="1" applyAlignment="1" applyProtection="1">
      <alignment horizontal="center" vertical="center" wrapText="1"/>
      <protection locked="0"/>
    </xf>
    <xf numFmtId="0" fontId="3" fillId="10" borderId="15" xfId="0" applyFont="1" applyFill="1" applyBorder="1" applyAlignment="1" applyProtection="1">
      <alignment horizontal="center" vertical="center" wrapText="1"/>
      <protection locked="0"/>
    </xf>
    <xf numFmtId="10" fontId="3" fillId="10" borderId="15" xfId="0" applyNumberFormat="1" applyFont="1" applyFill="1" applyBorder="1" applyAlignment="1" applyProtection="1">
      <alignment horizontal="center" vertical="center" wrapText="1"/>
      <protection locked="0"/>
    </xf>
    <xf numFmtId="0" fontId="3" fillId="10" borderId="5" xfId="0" applyFont="1" applyFill="1" applyBorder="1" applyAlignment="1" applyProtection="1">
      <alignment horizontal="center" vertical="center" wrapText="1"/>
      <protection locked="0"/>
    </xf>
    <xf numFmtId="0" fontId="3" fillId="11" borderId="15" xfId="0" applyFont="1" applyFill="1" applyBorder="1" applyAlignment="1" applyProtection="1">
      <alignment horizontal="center" vertical="center" wrapText="1"/>
      <protection locked="0"/>
    </xf>
    <xf numFmtId="10" fontId="3" fillId="11" borderId="15" xfId="0" applyNumberFormat="1" applyFont="1" applyFill="1" applyBorder="1" applyAlignment="1" applyProtection="1">
      <alignment horizontal="center" vertical="center" wrapText="1"/>
      <protection locked="0"/>
    </xf>
    <xf numFmtId="0" fontId="3" fillId="11" borderId="5" xfId="0" applyFont="1" applyFill="1" applyBorder="1" applyAlignment="1" applyProtection="1">
      <alignment horizontal="center" vertical="center" wrapText="1"/>
      <protection locked="0"/>
    </xf>
    <xf numFmtId="0" fontId="3" fillId="12" borderId="15" xfId="0" applyFont="1" applyFill="1" applyBorder="1" applyAlignment="1" applyProtection="1">
      <alignment horizontal="center" vertical="center" wrapText="1"/>
      <protection locked="0"/>
    </xf>
    <xf numFmtId="10" fontId="3" fillId="12" borderId="15" xfId="0" applyNumberFormat="1" applyFont="1" applyFill="1" applyBorder="1" applyAlignment="1" applyProtection="1">
      <alignment horizontal="center" vertical="center" wrapText="1"/>
      <protection locked="0"/>
    </xf>
    <xf numFmtId="0" fontId="3" fillId="12" borderId="5" xfId="0" applyFont="1" applyFill="1" applyBorder="1" applyAlignment="1" applyProtection="1">
      <alignment horizontal="center" vertical="center" wrapText="1"/>
      <protection locked="0"/>
    </xf>
    <xf numFmtId="0" fontId="2" fillId="0" borderId="0" xfId="0" applyFont="1" applyAlignment="1" applyProtection="1">
      <alignment vertical="center"/>
      <protection locked="0"/>
    </xf>
    <xf numFmtId="1" fontId="2" fillId="0" borderId="0" xfId="0" applyNumberFormat="1" applyFont="1" applyAlignment="1" applyProtection="1">
      <alignment vertical="center"/>
      <protection locked="0"/>
    </xf>
    <xf numFmtId="0" fontId="2" fillId="0" borderId="0" xfId="0" applyFont="1" applyAlignment="1" applyProtection="1">
      <alignment horizontal="justify" vertical="center"/>
      <protection locked="0"/>
    </xf>
    <xf numFmtId="9" fontId="2" fillId="0" borderId="0" xfId="0" applyNumberFormat="1" applyFont="1" applyAlignment="1" applyProtection="1">
      <alignment horizontal="center" vertical="center"/>
      <protection locked="0"/>
    </xf>
    <xf numFmtId="9" fontId="2" fillId="0" borderId="0" xfId="9" applyFont="1" applyFill="1" applyBorder="1" applyAlignment="1" applyProtection="1">
      <alignment horizontal="left" vertical="center"/>
      <protection locked="0"/>
    </xf>
    <xf numFmtId="9" fontId="2" fillId="0" borderId="0" xfId="9" applyFont="1" applyFill="1" applyBorder="1" applyAlignment="1" applyProtection="1">
      <alignment horizontal="center" vertical="center"/>
      <protection locked="0"/>
    </xf>
    <xf numFmtId="4" fontId="2" fillId="2" borderId="0" xfId="0" applyNumberFormat="1" applyFont="1" applyFill="1" applyAlignment="1" applyProtection="1">
      <alignment horizontal="right" vertical="center"/>
      <protection locked="0"/>
    </xf>
    <xf numFmtId="3" fontId="2" fillId="2" borderId="0" xfId="0" applyNumberFormat="1" applyFont="1" applyFill="1" applyAlignment="1" applyProtection="1">
      <alignment horizontal="right" vertical="center"/>
      <protection locked="0"/>
    </xf>
    <xf numFmtId="10" fontId="2" fillId="0" borderId="0" xfId="0" applyNumberFormat="1" applyFont="1" applyAlignment="1" applyProtection="1">
      <alignment horizontal="right" vertical="center"/>
      <protection locked="0"/>
    </xf>
    <xf numFmtId="3" fontId="2" fillId="0" borderId="0" xfId="0" applyNumberFormat="1" applyFont="1" applyAlignment="1" applyProtection="1">
      <alignment horizontal="right" vertical="center"/>
      <protection locked="0"/>
    </xf>
    <xf numFmtId="0" fontId="3" fillId="0" borderId="11" xfId="0" applyFont="1" applyBorder="1" applyAlignment="1">
      <alignmen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3" fontId="3" fillId="0" borderId="15" xfId="0" applyNumberFormat="1" applyFont="1" applyBorder="1" applyAlignment="1" applyProtection="1">
      <alignment horizontal="center" vertical="center"/>
      <protection locked="0"/>
    </xf>
    <xf numFmtId="0" fontId="2" fillId="0" borderId="14" xfId="0" applyFont="1" applyBorder="1" applyAlignment="1">
      <alignment vertical="center" wrapText="1"/>
    </xf>
    <xf numFmtId="0" fontId="2" fillId="8" borderId="15" xfId="0" applyFont="1" applyFill="1" applyBorder="1" applyAlignment="1" applyProtection="1">
      <alignment horizontal="center" vertical="center" wrapText="1"/>
      <protection locked="0"/>
    </xf>
    <xf numFmtId="9" fontId="2" fillId="0" borderId="26" xfId="2" applyFont="1" applyFill="1" applyBorder="1" applyAlignment="1" applyProtection="1">
      <alignment horizontal="center" vertical="center" wrapText="1"/>
      <protection locked="0"/>
    </xf>
    <xf numFmtId="3" fontId="2" fillId="0" borderId="15" xfId="0" applyNumberFormat="1" applyFont="1" applyBorder="1" applyAlignment="1" applyProtection="1">
      <alignment horizontal="right" vertical="center"/>
      <protection locked="0"/>
    </xf>
    <xf numFmtId="9" fontId="2" fillId="0" borderId="15" xfId="2" applyFont="1" applyFill="1" applyBorder="1" applyAlignment="1" applyProtection="1">
      <alignment horizontal="center" vertical="center"/>
      <protection locked="0"/>
    </xf>
    <xf numFmtId="0" fontId="2" fillId="9" borderId="15" xfId="0" applyFont="1" applyFill="1" applyBorder="1" applyAlignment="1" applyProtection="1">
      <alignment horizontal="center" vertical="center" wrapText="1"/>
      <protection locked="0"/>
    </xf>
    <xf numFmtId="0" fontId="2" fillId="10" borderId="15" xfId="0" applyFont="1" applyFill="1" applyBorder="1" applyAlignment="1" applyProtection="1">
      <alignment horizontal="center" vertical="center" wrapText="1"/>
      <protection locked="0"/>
    </xf>
    <xf numFmtId="0" fontId="2" fillId="11" borderId="15" xfId="0" applyFont="1" applyFill="1" applyBorder="1" applyAlignment="1" applyProtection="1">
      <alignment horizontal="center" vertical="center" wrapText="1"/>
      <protection locked="0"/>
    </xf>
    <xf numFmtId="3" fontId="2" fillId="0" borderId="0" xfId="0" applyNumberFormat="1" applyFont="1" applyAlignment="1" applyProtection="1">
      <alignment vertical="center"/>
      <protection locked="0"/>
    </xf>
    <xf numFmtId="10" fontId="2" fillId="0" borderId="0" xfId="0" applyNumberFormat="1" applyFont="1" applyAlignment="1" applyProtection="1">
      <alignment vertical="center"/>
      <protection locked="0"/>
    </xf>
    <xf numFmtId="0" fontId="2" fillId="12" borderId="15" xfId="0" applyFont="1" applyFill="1" applyBorder="1" applyAlignment="1" applyProtection="1">
      <alignment horizontal="center" vertical="center" wrapText="1"/>
      <protection locked="0"/>
    </xf>
    <xf numFmtId="0" fontId="3" fillId="0" borderId="19" xfId="0" applyFont="1" applyBorder="1" applyAlignment="1">
      <alignment vertical="center"/>
    </xf>
    <xf numFmtId="0" fontId="3" fillId="0" borderId="20" xfId="0" applyFont="1" applyBorder="1" applyAlignment="1">
      <alignment horizontal="center" vertical="center" wrapText="1"/>
    </xf>
    <xf numFmtId="9" fontId="3" fillId="0" borderId="27" xfId="2" applyFont="1" applyFill="1" applyBorder="1" applyAlignment="1">
      <alignment horizontal="center" vertical="center" wrapText="1"/>
    </xf>
    <xf numFmtId="0" fontId="2" fillId="0" borderId="0" xfId="0" applyFont="1" applyAlignment="1">
      <alignment horizontal="center" vertical="center" wrapText="1"/>
    </xf>
    <xf numFmtId="9" fontId="2" fillId="0" borderId="0" xfId="9" applyFont="1" applyAlignment="1" applyProtection="1">
      <alignment horizontal="right" vertical="center"/>
      <protection locked="0"/>
    </xf>
    <xf numFmtId="9" fontId="2" fillId="0" borderId="0" xfId="9" applyFont="1" applyAlignment="1" applyProtection="1">
      <alignment horizontal="left" vertical="center"/>
      <protection locked="0"/>
    </xf>
    <xf numFmtId="3" fontId="2" fillId="0" borderId="0" xfId="0" applyNumberFormat="1" applyFont="1" applyAlignment="1" applyProtection="1">
      <alignment horizontal="center" vertical="center"/>
      <protection locked="0"/>
    </xf>
    <xf numFmtId="3" fontId="3" fillId="0" borderId="0" xfId="0" applyNumberFormat="1" applyFont="1" applyAlignment="1" applyProtection="1">
      <alignment horizontal="center" vertical="center"/>
      <protection locked="0"/>
    </xf>
    <xf numFmtId="3" fontId="3" fillId="0" borderId="0" xfId="0" applyNumberFormat="1" applyFont="1" applyAlignment="1" applyProtection="1">
      <alignment horizontal="right" vertical="center"/>
      <protection locked="0"/>
    </xf>
    <xf numFmtId="10" fontId="2" fillId="0" borderId="0" xfId="9" applyNumberFormat="1" applyFont="1" applyFill="1" applyAlignment="1" applyProtection="1">
      <alignment vertical="center"/>
      <protection locked="0"/>
    </xf>
    <xf numFmtId="9" fontId="2" fillId="0" borderId="0" xfId="9" applyFont="1" applyAlignment="1" applyProtection="1">
      <alignment horizontal="center" vertical="center"/>
      <protection locked="0"/>
    </xf>
    <xf numFmtId="3" fontId="2" fillId="0" borderId="0" xfId="0" applyNumberFormat="1" applyFont="1" applyAlignment="1" applyProtection="1">
      <alignment horizontal="left" vertical="center"/>
      <protection locked="0"/>
    </xf>
    <xf numFmtId="168" fontId="2" fillId="0" borderId="0" xfId="0" applyNumberFormat="1" applyFont="1" applyAlignment="1" applyProtection="1">
      <alignment horizontal="center" vertical="center"/>
      <protection locked="0"/>
    </xf>
    <xf numFmtId="10" fontId="2" fillId="0" borderId="0" xfId="9" applyNumberFormat="1" applyFont="1" applyBorder="1" applyAlignment="1" applyProtection="1">
      <alignment horizontal="right" vertical="center"/>
      <protection locked="0"/>
    </xf>
    <xf numFmtId="3" fontId="3" fillId="0" borderId="0" xfId="0" applyNumberFormat="1" applyFont="1" applyAlignment="1">
      <alignment horizontal="center" vertical="center"/>
    </xf>
    <xf numFmtId="9" fontId="2" fillId="0" borderId="0" xfId="2" applyFont="1" applyFill="1" applyAlignment="1" applyProtection="1">
      <alignment vertical="center"/>
      <protection locked="0"/>
    </xf>
    <xf numFmtId="3" fontId="3" fillId="0" borderId="0" xfId="0" applyNumberFormat="1" applyFont="1" applyAlignment="1" applyProtection="1">
      <alignment horizontal="left" vertical="center"/>
      <protection locked="0"/>
    </xf>
    <xf numFmtId="10" fontId="3" fillId="0" borderId="0" xfId="0" applyNumberFormat="1" applyFont="1" applyAlignment="1" applyProtection="1">
      <alignment horizontal="center" vertical="center"/>
      <protection locked="0"/>
    </xf>
    <xf numFmtId="10" fontId="2" fillId="0" borderId="0" xfId="10" applyNumberFormat="1" applyFont="1" applyBorder="1" applyAlignment="1" applyProtection="1">
      <alignment horizontal="center" vertical="center"/>
      <protection locked="0"/>
    </xf>
    <xf numFmtId="17" fontId="6" fillId="0" borderId="10" xfId="0" applyNumberFormat="1" applyFont="1" applyBorder="1" applyAlignment="1">
      <alignment vertical="center"/>
    </xf>
    <xf numFmtId="0" fontId="12" fillId="0" borderId="15" xfId="0" applyFont="1" applyBorder="1" applyAlignment="1">
      <alignment vertical="center" wrapText="1"/>
    </xf>
    <xf numFmtId="0" fontId="13" fillId="0" borderId="15" xfId="0" applyFont="1" applyBorder="1" applyAlignment="1">
      <alignment vertical="center" wrapText="1"/>
    </xf>
    <xf numFmtId="0" fontId="5" fillId="0" borderId="0" xfId="0" applyFont="1" applyAlignment="1" applyProtection="1">
      <alignment vertical="center"/>
      <protection locked="0"/>
    </xf>
    <xf numFmtId="1" fontId="2" fillId="0" borderId="15" xfId="0" applyNumberFormat="1" applyFont="1" applyBorder="1" applyAlignment="1">
      <alignment horizontal="center" vertical="center" wrapText="1"/>
    </xf>
    <xf numFmtId="0" fontId="2" fillId="0" borderId="15" xfId="0" applyFont="1" applyBorder="1" applyAlignment="1">
      <alignment horizontal="justify" vertical="center" wrapText="1"/>
    </xf>
    <xf numFmtId="0" fontId="2" fillId="0" borderId="15" xfId="0" applyFont="1" applyBorder="1" applyAlignment="1">
      <alignment horizontal="center" vertical="center" wrapText="1"/>
    </xf>
    <xf numFmtId="0" fontId="2" fillId="0" borderId="15" xfId="3" applyNumberFormat="1" applyFont="1" applyFill="1" applyBorder="1">
      <alignment horizontal="center" vertical="center" wrapText="1"/>
    </xf>
    <xf numFmtId="0" fontId="2" fillId="0" borderId="15" xfId="4" applyNumberFormat="1" applyFont="1" applyFill="1" applyBorder="1" applyAlignment="1">
      <alignment horizontal="center" vertical="center"/>
    </xf>
    <xf numFmtId="10" fontId="3" fillId="0" borderId="15" xfId="5" applyNumberFormat="1" applyFont="1" applyBorder="1" applyAlignment="1" applyProtection="1">
      <alignment horizontal="center" vertical="center"/>
      <protection locked="0"/>
    </xf>
    <xf numFmtId="165" fontId="2" fillId="0" borderId="15" xfId="0" applyNumberFormat="1" applyFont="1" applyBorder="1" applyAlignment="1">
      <alignment horizontal="justify" vertical="center" wrapText="1"/>
    </xf>
    <xf numFmtId="0" fontId="2" fillId="0" borderId="15" xfId="0" applyFont="1" applyBorder="1" applyAlignment="1">
      <alignment horizontal="center" vertical="center"/>
    </xf>
    <xf numFmtId="166" fontId="16" fillId="0" borderId="15" xfId="0" applyNumberFormat="1" applyFont="1" applyBorder="1" applyAlignment="1">
      <alignment horizontal="right" vertical="center"/>
    </xf>
    <xf numFmtId="167" fontId="2" fillId="0" borderId="15" xfId="6" applyFont="1" applyFill="1" applyBorder="1" applyAlignment="1" applyProtection="1">
      <alignment horizontal="right" vertical="center"/>
      <protection locked="0"/>
    </xf>
    <xf numFmtId="9" fontId="2" fillId="0" borderId="15" xfId="2" applyFont="1" applyFill="1" applyBorder="1" applyAlignment="1">
      <alignment vertical="center" wrapText="1"/>
    </xf>
    <xf numFmtId="3" fontId="2" fillId="0" borderId="15" xfId="0" applyNumberFormat="1" applyFont="1" applyBorder="1" applyAlignment="1">
      <alignment horizontal="justify" vertical="center" wrapText="1"/>
    </xf>
    <xf numFmtId="43" fontId="2" fillId="0" borderId="15" xfId="1" applyFont="1" applyFill="1" applyBorder="1" applyAlignment="1">
      <alignment horizontal="center" vertical="center"/>
    </xf>
    <xf numFmtId="165" fontId="2" fillId="0" borderId="15" xfId="0" applyNumberFormat="1" applyFont="1" applyBorder="1" applyAlignment="1">
      <alignment horizontal="right" vertical="center"/>
    </xf>
    <xf numFmtId="1" fontId="2" fillId="15" borderId="15" xfId="0" applyNumberFormat="1" applyFont="1" applyFill="1" applyBorder="1" applyAlignment="1">
      <alignment horizontal="center" vertical="center" wrapText="1"/>
    </xf>
    <xf numFmtId="0" fontId="2" fillId="15" borderId="15" xfId="0" applyFont="1" applyFill="1" applyBorder="1" applyAlignment="1">
      <alignment horizontal="justify" vertical="center" wrapText="1"/>
    </xf>
    <xf numFmtId="0" fontId="2" fillId="15" borderId="15" xfId="0" applyFont="1" applyFill="1" applyBorder="1" applyAlignment="1">
      <alignment horizontal="center" vertical="center" wrapText="1"/>
    </xf>
    <xf numFmtId="0" fontId="2" fillId="15" borderId="15" xfId="3" applyNumberFormat="1" applyFont="1" applyFill="1" applyBorder="1">
      <alignment horizontal="center" vertical="center" wrapText="1"/>
    </xf>
    <xf numFmtId="0" fontId="2" fillId="15" borderId="15" xfId="4" applyNumberFormat="1" applyFont="1" applyFill="1" applyBorder="1" applyAlignment="1">
      <alignment horizontal="center" vertical="center"/>
    </xf>
    <xf numFmtId="165" fontId="2" fillId="15" borderId="15" xfId="0" applyNumberFormat="1" applyFont="1" applyFill="1" applyBorder="1" applyAlignment="1">
      <alignment horizontal="justify" vertical="center" wrapText="1"/>
    </xf>
    <xf numFmtId="0" fontId="2" fillId="15" borderId="15" xfId="0" applyFont="1" applyFill="1" applyBorder="1" applyAlignment="1">
      <alignment horizontal="center" vertical="center"/>
    </xf>
    <xf numFmtId="165" fontId="2" fillId="15" borderId="15" xfId="0" applyNumberFormat="1" applyFont="1" applyFill="1" applyBorder="1" applyAlignment="1">
      <alignment horizontal="right" vertical="center"/>
    </xf>
    <xf numFmtId="167" fontId="2" fillId="15" borderId="15" xfId="6" applyFont="1" applyFill="1" applyBorder="1" applyAlignment="1" applyProtection="1">
      <alignment horizontal="right" vertical="center"/>
      <protection locked="0"/>
    </xf>
    <xf numFmtId="3" fontId="2" fillId="15" borderId="15" xfId="0" applyNumberFormat="1" applyFont="1" applyFill="1" applyBorder="1" applyAlignment="1">
      <alignment horizontal="justify" vertical="center" wrapText="1"/>
    </xf>
    <xf numFmtId="0" fontId="2" fillId="15" borderId="15" xfId="7" applyFont="1" applyFill="1" applyBorder="1">
      <alignment horizontal="center" vertical="center" wrapText="1"/>
    </xf>
    <xf numFmtId="166" fontId="16" fillId="15" borderId="15" xfId="0" applyNumberFormat="1" applyFont="1" applyFill="1" applyBorder="1" applyAlignment="1">
      <alignment horizontal="right" vertical="center"/>
    </xf>
    <xf numFmtId="43" fontId="2" fillId="15" borderId="15" xfId="1" applyFont="1" applyFill="1" applyBorder="1" applyAlignment="1">
      <alignment horizontal="center" vertical="center"/>
    </xf>
    <xf numFmtId="0" fontId="20" fillId="0" borderId="15" xfId="0" applyFont="1" applyBorder="1" applyAlignment="1" applyProtection="1">
      <alignment horizontal="center" vertical="center"/>
      <protection locked="0"/>
    </xf>
    <xf numFmtId="0" fontId="19" fillId="16" borderId="0" xfId="0" applyFont="1" applyFill="1" applyAlignment="1" applyProtection="1">
      <alignment horizontal="center" vertical="center"/>
      <protection locked="0"/>
    </xf>
    <xf numFmtId="0" fontId="19" fillId="0" borderId="0" xfId="0" applyFont="1" applyProtection="1">
      <protection locked="0"/>
    </xf>
    <xf numFmtId="0" fontId="21" fillId="0" borderId="15" xfId="0" applyFont="1" applyBorder="1" applyAlignment="1">
      <alignment horizontal="center"/>
    </xf>
    <xf numFmtId="14" fontId="21" fillId="0" borderId="15" xfId="0" applyNumberFormat="1" applyFont="1" applyBorder="1" applyAlignment="1">
      <alignment horizontal="center" wrapText="1"/>
    </xf>
    <xf numFmtId="0" fontId="20" fillId="0" borderId="29" xfId="0" applyFont="1" applyBorder="1" applyAlignment="1" applyProtection="1">
      <alignment horizontal="center" vertical="center"/>
      <protection locked="0"/>
    </xf>
    <xf numFmtId="3" fontId="21" fillId="0" borderId="15" xfId="0" applyNumberFormat="1" applyFont="1" applyBorder="1" applyAlignment="1" applyProtection="1">
      <alignment horizontal="center" vertical="center" wrapText="1"/>
      <protection locked="0"/>
    </xf>
    <xf numFmtId="0" fontId="20" fillId="0" borderId="2" xfId="0" applyFont="1" applyBorder="1" applyAlignment="1" applyProtection="1">
      <alignment vertical="center"/>
      <protection locked="0"/>
    </xf>
    <xf numFmtId="0" fontId="20" fillId="0" borderId="3" xfId="0" applyFont="1" applyBorder="1" applyAlignment="1" applyProtection="1">
      <alignment vertical="center"/>
      <protection locked="0"/>
    </xf>
    <xf numFmtId="0" fontId="19" fillId="0" borderId="0" xfId="0" applyFont="1"/>
    <xf numFmtId="0" fontId="19" fillId="16" borderId="0" xfId="12" applyFont="1" applyFill="1" applyAlignment="1">
      <alignment horizontal="center" vertical="center"/>
    </xf>
    <xf numFmtId="0" fontId="19" fillId="0" borderId="0" xfId="12" applyFont="1"/>
    <xf numFmtId="169" fontId="21" fillId="19" borderId="29" xfId="12" applyNumberFormat="1" applyFont="1" applyFill="1" applyBorder="1" applyAlignment="1">
      <alignment horizontal="center" vertical="center" wrapText="1"/>
    </xf>
    <xf numFmtId="169" fontId="21" fillId="19" borderId="15" xfId="12" applyNumberFormat="1" applyFont="1" applyFill="1" applyBorder="1" applyAlignment="1">
      <alignment horizontal="center" vertical="center" wrapText="1"/>
    </xf>
    <xf numFmtId="1" fontId="21" fillId="19" borderId="15" xfId="12" applyNumberFormat="1" applyFont="1" applyFill="1" applyBorder="1" applyAlignment="1">
      <alignment horizontal="center" vertical="center" wrapText="1"/>
    </xf>
    <xf numFmtId="0" fontId="21" fillId="19" borderId="15" xfId="12" applyFont="1" applyFill="1" applyBorder="1" applyAlignment="1">
      <alignment horizontal="center" vertical="center" wrapText="1"/>
    </xf>
    <xf numFmtId="0" fontId="21" fillId="17" borderId="15" xfId="12" applyFont="1" applyFill="1" applyBorder="1" applyAlignment="1">
      <alignment horizontal="center" vertical="center" wrapText="1"/>
    </xf>
    <xf numFmtId="0" fontId="19" fillId="0" borderId="0" xfId="12" applyFont="1" applyAlignment="1">
      <alignment horizontal="center"/>
    </xf>
    <xf numFmtId="0" fontId="17" fillId="0" borderId="0" xfId="0" applyFont="1"/>
    <xf numFmtId="0" fontId="23" fillId="0" borderId="0" xfId="0" applyFont="1"/>
    <xf numFmtId="0" fontId="24" fillId="0" borderId="0" xfId="0" applyFont="1"/>
    <xf numFmtId="3" fontId="2" fillId="0" borderId="15" xfId="0" applyNumberFormat="1" applyFont="1" applyBorder="1" applyAlignment="1" applyProtection="1">
      <alignment horizontal="right" vertical="center" wrapText="1"/>
      <protection locked="0"/>
    </xf>
    <xf numFmtId="0" fontId="3" fillId="7" borderId="15" xfId="0" applyFont="1" applyFill="1" applyBorder="1" applyAlignment="1" applyProtection="1">
      <alignment horizontal="center" vertical="center" wrapText="1"/>
      <protection locked="0"/>
    </xf>
    <xf numFmtId="1" fontId="2" fillId="15" borderId="21" xfId="0" applyNumberFormat="1" applyFont="1" applyFill="1" applyBorder="1" applyAlignment="1">
      <alignment horizontal="center" vertical="center" wrapText="1"/>
    </xf>
    <xf numFmtId="3" fontId="2" fillId="15" borderId="21" xfId="0" applyNumberFormat="1" applyFont="1" applyFill="1" applyBorder="1" applyAlignment="1">
      <alignment horizontal="justify" vertical="center" wrapText="1"/>
    </xf>
    <xf numFmtId="0" fontId="2" fillId="15" borderId="21" xfId="0" applyFont="1" applyFill="1" applyBorder="1" applyAlignment="1">
      <alignment horizontal="center" vertical="center" wrapText="1"/>
    </xf>
    <xf numFmtId="0" fontId="2" fillId="15" borderId="21" xfId="0" applyFont="1" applyFill="1" applyBorder="1" applyAlignment="1">
      <alignment horizontal="justify" vertical="center" wrapText="1"/>
    </xf>
    <xf numFmtId="0" fontId="2" fillId="15" borderId="21" xfId="7" applyFont="1" applyFill="1" applyBorder="1">
      <alignment horizontal="center" vertical="center" wrapText="1"/>
    </xf>
    <xf numFmtId="0" fontId="2" fillId="15" borderId="21" xfId="4" applyNumberFormat="1" applyFont="1" applyFill="1" applyBorder="1" applyAlignment="1">
      <alignment horizontal="center" vertical="center"/>
    </xf>
    <xf numFmtId="165" fontId="2" fillId="15" borderId="21" xfId="0" applyNumberFormat="1" applyFont="1" applyFill="1" applyBorder="1" applyAlignment="1">
      <alignment horizontal="justify" vertical="center" wrapText="1"/>
    </xf>
    <xf numFmtId="0" fontId="2" fillId="15" borderId="21" xfId="0" applyFont="1" applyFill="1" applyBorder="1" applyAlignment="1">
      <alignment horizontal="center" vertical="center"/>
    </xf>
    <xf numFmtId="43" fontId="2" fillId="15" borderId="21" xfId="1" applyFont="1" applyFill="1" applyBorder="1" applyAlignment="1">
      <alignment horizontal="center" vertical="center"/>
    </xf>
    <xf numFmtId="165" fontId="2" fillId="15" borderId="21" xfId="0" applyNumberFormat="1" applyFont="1" applyFill="1" applyBorder="1" applyAlignment="1">
      <alignment horizontal="right" vertical="center"/>
    </xf>
    <xf numFmtId="167" fontId="2" fillId="15" borderId="21" xfId="6" applyFont="1" applyFill="1" applyBorder="1" applyAlignment="1" applyProtection="1">
      <alignment horizontal="right" vertical="center"/>
      <protection locked="0"/>
    </xf>
    <xf numFmtId="1" fontId="2" fillId="0" borderId="36" xfId="0" applyNumberFormat="1" applyFont="1" applyBorder="1" applyAlignment="1" applyProtection="1">
      <alignment horizontal="center" vertical="center" wrapText="1"/>
      <protection locked="0"/>
    </xf>
    <xf numFmtId="0" fontId="2" fillId="0" borderId="37" xfId="0" applyFont="1" applyBorder="1" applyAlignment="1" applyProtection="1">
      <alignment horizontal="justify" vertical="center" wrapText="1"/>
      <protection locked="0"/>
    </xf>
    <xf numFmtId="0" fontId="2" fillId="0" borderId="37"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7" xfId="3" applyNumberFormat="1" applyFont="1" applyFill="1" applyBorder="1">
      <alignment horizontal="center" vertical="center" wrapText="1"/>
    </xf>
    <xf numFmtId="0" fontId="2" fillId="0" borderId="37" xfId="4" applyNumberFormat="1" applyFont="1" applyBorder="1" applyAlignment="1">
      <alignment horizontal="center" vertical="center"/>
    </xf>
    <xf numFmtId="0" fontId="2" fillId="0" borderId="37" xfId="4" applyNumberFormat="1" applyFont="1" applyFill="1" applyBorder="1" applyAlignment="1">
      <alignment horizontal="center" vertical="center"/>
    </xf>
    <xf numFmtId="0" fontId="3" fillId="0" borderId="37" xfId="0" applyFont="1" applyBorder="1" applyAlignment="1" applyProtection="1">
      <alignment horizontal="center" vertical="center" wrapText="1"/>
      <protection locked="0"/>
    </xf>
    <xf numFmtId="0" fontId="2" fillId="0" borderId="37" xfId="0" applyFont="1" applyBorder="1" applyAlignment="1">
      <alignment horizontal="left" vertical="center"/>
    </xf>
    <xf numFmtId="167" fontId="3" fillId="0" borderId="37" xfId="6" applyFont="1" applyFill="1" applyBorder="1" applyAlignment="1" applyProtection="1">
      <alignment horizontal="center" vertical="center"/>
      <protection locked="0"/>
    </xf>
    <xf numFmtId="10" fontId="3" fillId="14" borderId="16" xfId="5" applyNumberFormat="1" applyFont="1" applyFill="1" applyBorder="1" applyAlignment="1" applyProtection="1">
      <alignment horizontal="center" vertical="center"/>
      <protection locked="0"/>
    </xf>
    <xf numFmtId="0" fontId="2" fillId="0" borderId="16" xfId="0" applyFont="1" applyBorder="1" applyAlignment="1" applyProtection="1">
      <alignment vertical="center"/>
      <protection locked="0"/>
    </xf>
    <xf numFmtId="3" fontId="7" fillId="4" borderId="40" xfId="0" applyNumberFormat="1" applyFont="1" applyFill="1" applyBorder="1" applyAlignment="1" applyProtection="1">
      <alignment horizontal="center" vertical="center" wrapText="1"/>
      <protection locked="0"/>
    </xf>
    <xf numFmtId="0" fontId="3" fillId="7" borderId="20" xfId="0" applyFont="1" applyFill="1" applyBorder="1" applyAlignment="1" applyProtection="1">
      <alignment horizontal="center" vertical="center" wrapText="1"/>
      <protection locked="0"/>
    </xf>
    <xf numFmtId="10" fontId="3" fillId="7" borderId="20" xfId="0" applyNumberFormat="1" applyFont="1" applyFill="1" applyBorder="1" applyAlignment="1" applyProtection="1">
      <alignment horizontal="center" vertical="center" wrapText="1"/>
      <protection locked="0"/>
    </xf>
    <xf numFmtId="3" fontId="3" fillId="7" borderId="34" xfId="0" applyNumberFormat="1"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20" fillId="21" borderId="35" xfId="0" applyFont="1" applyFill="1" applyBorder="1"/>
    <xf numFmtId="0" fontId="20" fillId="21" borderId="32" xfId="0" applyFont="1" applyFill="1" applyBorder="1"/>
    <xf numFmtId="0" fontId="20" fillId="21" borderId="32" xfId="0" applyFont="1" applyFill="1" applyBorder="1" applyAlignment="1">
      <alignment horizontal="right" vertical="center"/>
    </xf>
    <xf numFmtId="0" fontId="20" fillId="21" borderId="33" xfId="0" applyFont="1" applyFill="1" applyBorder="1"/>
    <xf numFmtId="0" fontId="20" fillId="0" borderId="0" xfId="0" applyFont="1"/>
    <xf numFmtId="9" fontId="3" fillId="0" borderId="15" xfId="5" applyNumberFormat="1" applyFont="1" applyBorder="1" applyAlignment="1" applyProtection="1">
      <alignment horizontal="center" vertical="center"/>
      <protection locked="0"/>
    </xf>
    <xf numFmtId="0" fontId="20" fillId="21" borderId="32" xfId="0" applyFont="1" applyFill="1" applyBorder="1" applyAlignment="1">
      <alignment horizontal="center"/>
    </xf>
    <xf numFmtId="0" fontId="17" fillId="0" borderId="0" xfId="0" applyFont="1" applyAlignment="1">
      <alignment horizontal="center"/>
    </xf>
    <xf numFmtId="0" fontId="0" fillId="0" borderId="0" xfId="0" applyAlignment="1">
      <alignment horizontal="center"/>
    </xf>
    <xf numFmtId="0" fontId="23" fillId="0" borderId="0" xfId="0" applyFont="1" applyAlignment="1">
      <alignment horizontal="center"/>
    </xf>
    <xf numFmtId="0" fontId="2" fillId="15" borderId="15" xfId="16" applyFont="1" applyFill="1" applyBorder="1" applyAlignment="1">
      <alignment horizontal="justify" vertical="center" wrapText="1"/>
    </xf>
    <xf numFmtId="0" fontId="2" fillId="15" borderId="15" xfId="16" applyFont="1" applyFill="1" applyBorder="1" applyAlignment="1">
      <alignment horizontal="center" vertical="center" wrapText="1"/>
    </xf>
    <xf numFmtId="0" fontId="2" fillId="15" borderId="21" xfId="16" applyFont="1" applyFill="1" applyBorder="1" applyAlignment="1">
      <alignment horizontal="justify" vertical="center" wrapText="1"/>
    </xf>
    <xf numFmtId="0" fontId="2" fillId="15" borderId="21" xfId="16" applyFont="1" applyFill="1" applyBorder="1" applyAlignment="1">
      <alignment horizontal="center" vertical="center" wrapText="1"/>
    </xf>
    <xf numFmtId="0" fontId="2" fillId="0" borderId="15" xfId="7" applyFont="1" applyFill="1" applyBorder="1">
      <alignment horizontal="center" vertical="center" wrapText="1"/>
    </xf>
    <xf numFmtId="0" fontId="2" fillId="0" borderId="15" xfId="16" applyFont="1" applyBorder="1" applyAlignment="1">
      <alignment horizontal="justify" vertical="center" wrapText="1"/>
    </xf>
    <xf numFmtId="0" fontId="2" fillId="0" borderId="15" xfId="16" applyFont="1" applyBorder="1" applyAlignment="1">
      <alignment horizontal="center" vertical="center" wrapText="1"/>
    </xf>
    <xf numFmtId="49" fontId="2" fillId="0" borderId="15" xfId="11" applyNumberFormat="1" applyFont="1" applyBorder="1" applyAlignment="1" applyProtection="1">
      <alignment horizontal="justify" vertical="top" wrapText="1"/>
      <protection locked="0"/>
    </xf>
    <xf numFmtId="9" fontId="2" fillId="0" borderId="21" xfId="2" applyFont="1" applyFill="1" applyBorder="1" applyAlignment="1">
      <alignment horizontal="justify" vertical="top" wrapText="1"/>
    </xf>
    <xf numFmtId="4" fontId="20" fillId="21" borderId="23" xfId="0" applyNumberFormat="1" applyFont="1" applyFill="1" applyBorder="1" applyAlignment="1">
      <alignment vertical="center"/>
    </xf>
    <xf numFmtId="0" fontId="20" fillId="21" borderId="34" xfId="0" applyFont="1" applyFill="1" applyBorder="1"/>
    <xf numFmtId="0" fontId="17"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justify" vertical="center" wrapText="1"/>
    </xf>
    <xf numFmtId="0" fontId="17" fillId="0" borderId="15" xfId="0" applyFont="1" applyBorder="1" applyAlignment="1">
      <alignment horizontal="center" vertical="center"/>
    </xf>
    <xf numFmtId="170" fontId="17" fillId="0" borderId="15" xfId="0" applyNumberFormat="1" applyFont="1" applyBorder="1" applyAlignment="1">
      <alignment horizontal="center" vertical="center"/>
    </xf>
    <xf numFmtId="0" fontId="17" fillId="0" borderId="0" xfId="0" applyFont="1" applyAlignment="1">
      <alignment vertical="center"/>
    </xf>
    <xf numFmtId="0" fontId="17" fillId="0" borderId="21" xfId="0" applyFont="1" applyBorder="1" applyAlignment="1">
      <alignment vertical="center" wrapText="1"/>
    </xf>
    <xf numFmtId="0" fontId="17" fillId="0" borderId="21" xfId="0" applyFont="1" applyBorder="1" applyAlignment="1">
      <alignment horizontal="center" vertical="center" wrapText="1"/>
    </xf>
    <xf numFmtId="0" fontId="17" fillId="0" borderId="21" xfId="0" applyFont="1" applyBorder="1" applyAlignment="1">
      <alignment horizontal="justify" vertical="center" wrapText="1"/>
    </xf>
    <xf numFmtId="0" fontId="17" fillId="0" borderId="0" xfId="0" applyFont="1" applyAlignment="1">
      <alignment vertical="center" wrapText="1"/>
    </xf>
    <xf numFmtId="0" fontId="27" fillId="0" borderId="15" xfId="0" applyFont="1" applyBorder="1" applyAlignment="1">
      <alignment horizontal="center" vertical="center"/>
    </xf>
    <xf numFmtId="1" fontId="27" fillId="0" borderId="15" xfId="0" applyNumberFormat="1" applyFont="1" applyBorder="1" applyAlignment="1">
      <alignment horizontal="center" vertical="center" wrapText="1"/>
    </xf>
    <xf numFmtId="0" fontId="27" fillId="0" borderId="15" xfId="0" applyFont="1" applyBorder="1" applyAlignment="1">
      <alignment horizontal="justify" vertical="top" wrapText="1"/>
    </xf>
    <xf numFmtId="0" fontId="27" fillId="20" borderId="15" xfId="0" applyFont="1" applyFill="1" applyBorder="1" applyAlignment="1">
      <alignment horizontal="center" vertical="center" wrapText="1"/>
    </xf>
    <xf numFmtId="1" fontId="17" fillId="0" borderId="15" xfId="0" applyNumberFormat="1" applyFont="1" applyBorder="1" applyAlignment="1">
      <alignment horizontal="center" vertical="center" wrapText="1"/>
    </xf>
    <xf numFmtId="0" fontId="17" fillId="0" borderId="15" xfId="0" applyFont="1" applyBorder="1" applyAlignment="1">
      <alignment horizontal="justify" vertical="top" wrapText="1"/>
    </xf>
    <xf numFmtId="3" fontId="17" fillId="0" borderId="15" xfId="0" applyNumberFormat="1" applyFont="1" applyBorder="1" applyAlignment="1">
      <alignment horizontal="center" vertical="center" wrapText="1"/>
    </xf>
    <xf numFmtId="0" fontId="17" fillId="0" borderId="21" xfId="0" applyFont="1" applyBorder="1" applyAlignment="1">
      <alignment horizontal="center" vertical="center"/>
    </xf>
    <xf numFmtId="0" fontId="17" fillId="0" borderId="0" xfId="0" applyFont="1" applyAlignment="1">
      <alignment horizontal="center" vertical="center" wrapText="1"/>
    </xf>
    <xf numFmtId="4" fontId="17" fillId="0" borderId="15" xfId="0" applyNumberFormat="1" applyFont="1" applyBorder="1" applyAlignment="1">
      <alignment horizontal="center" vertical="center"/>
    </xf>
    <xf numFmtId="4" fontId="17" fillId="0" borderId="21" xfId="0" applyNumberFormat="1" applyFont="1" applyBorder="1" applyAlignment="1">
      <alignment horizontal="center" vertical="center"/>
    </xf>
    <xf numFmtId="10" fontId="3" fillId="0" borderId="21" xfId="5" applyNumberFormat="1" applyFont="1" applyBorder="1" applyAlignment="1" applyProtection="1">
      <alignment horizontal="center" vertical="center"/>
      <protection locked="0"/>
    </xf>
    <xf numFmtId="10" fontId="3" fillId="0" borderId="28" xfId="5" applyNumberFormat="1" applyFont="1" applyBorder="1" applyAlignment="1" applyProtection="1">
      <alignment horizontal="center" vertical="center"/>
      <protection locked="0"/>
    </xf>
    <xf numFmtId="10" fontId="3" fillId="0" borderId="12" xfId="5" applyNumberFormat="1" applyFont="1" applyBorder="1" applyAlignment="1" applyProtection="1">
      <alignment horizontal="center" vertical="center"/>
      <protection locked="0"/>
    </xf>
    <xf numFmtId="9" fontId="2" fillId="0" borderId="21" xfId="2" applyFont="1" applyFill="1" applyBorder="1" applyAlignment="1">
      <alignment horizontal="center" vertical="center" wrapText="1"/>
    </xf>
    <xf numFmtId="9" fontId="2" fillId="0" borderId="28" xfId="2" applyFont="1" applyFill="1" applyBorder="1" applyAlignment="1">
      <alignment horizontal="center" vertical="center" wrapText="1"/>
    </xf>
    <xf numFmtId="9" fontId="2" fillId="0" borderId="12" xfId="2" applyFont="1" applyFill="1" applyBorder="1" applyAlignment="1">
      <alignment horizontal="center" vertical="center" wrapText="1"/>
    </xf>
    <xf numFmtId="10" fontId="3" fillId="15" borderId="21" xfId="5" applyNumberFormat="1" applyFont="1" applyFill="1" applyBorder="1" applyAlignment="1" applyProtection="1">
      <alignment horizontal="center" vertical="center"/>
      <protection locked="0"/>
    </xf>
    <xf numFmtId="10" fontId="3" fillId="15" borderId="28" xfId="5" applyNumberFormat="1" applyFont="1" applyFill="1" applyBorder="1" applyAlignment="1" applyProtection="1">
      <alignment horizontal="center" vertical="center"/>
      <protection locked="0"/>
    </xf>
    <xf numFmtId="10" fontId="3" fillId="15" borderId="12" xfId="5" applyNumberFormat="1" applyFont="1" applyFill="1" applyBorder="1" applyAlignment="1" applyProtection="1">
      <alignment horizontal="center" vertical="center"/>
      <protection locked="0"/>
    </xf>
    <xf numFmtId="49" fontId="2" fillId="0" borderId="21" xfId="11" applyNumberFormat="1" applyFont="1" applyBorder="1" applyAlignment="1" applyProtection="1">
      <alignment horizontal="justify" vertical="top" wrapText="1"/>
      <protection locked="0"/>
    </xf>
    <xf numFmtId="49" fontId="2" fillId="0" borderId="28" xfId="11" applyNumberFormat="1" applyFont="1" applyBorder="1" applyAlignment="1" applyProtection="1">
      <alignment horizontal="justify" vertical="top" wrapText="1"/>
      <protection locked="0"/>
    </xf>
    <xf numFmtId="49" fontId="2" fillId="0" borderId="12" xfId="11" applyNumberFormat="1" applyFont="1" applyBorder="1" applyAlignment="1" applyProtection="1">
      <alignment horizontal="justify" vertical="top" wrapText="1"/>
      <protection locked="0"/>
    </xf>
    <xf numFmtId="9" fontId="3" fillId="0" borderId="47" xfId="5" applyNumberFormat="1" applyFont="1" applyBorder="1" applyAlignment="1" applyProtection="1">
      <alignment horizontal="center" vertical="center"/>
      <protection locked="0"/>
    </xf>
    <xf numFmtId="9" fontId="3" fillId="0" borderId="28" xfId="5" applyNumberFormat="1" applyFont="1" applyBorder="1" applyAlignment="1" applyProtection="1">
      <alignment horizontal="center" vertical="center"/>
      <protection locked="0"/>
    </xf>
    <xf numFmtId="9" fontId="3" fillId="0" borderId="12" xfId="5"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17" fontId="6" fillId="0" borderId="5" xfId="0" applyNumberFormat="1" applyFont="1" applyBorder="1" applyAlignment="1">
      <alignment horizontal="center" vertical="center"/>
    </xf>
    <xf numFmtId="17" fontId="6" fillId="0" borderId="0" xfId="0" applyNumberFormat="1" applyFont="1" applyAlignment="1">
      <alignment horizontal="center" vertical="center"/>
    </xf>
    <xf numFmtId="3" fontId="7" fillId="4" borderId="24" xfId="0" applyNumberFormat="1"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protection locked="0"/>
    </xf>
    <xf numFmtId="0" fontId="3" fillId="5" borderId="40" xfId="0" applyFont="1" applyFill="1" applyBorder="1" applyAlignment="1" applyProtection="1">
      <alignment horizontal="center" vertical="center"/>
      <protection locked="0"/>
    </xf>
    <xf numFmtId="0" fontId="3" fillId="5" borderId="4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0" xfId="0" applyFont="1" applyFill="1" applyAlignment="1" applyProtection="1">
      <alignment horizontal="center" vertical="center"/>
      <protection locked="0"/>
    </xf>
    <xf numFmtId="0" fontId="3" fillId="5" borderId="43" xfId="0" applyFont="1" applyFill="1" applyBorder="1" applyAlignment="1" applyProtection="1">
      <alignment horizontal="center" vertical="center"/>
      <protection locked="0"/>
    </xf>
    <xf numFmtId="0" fontId="3" fillId="5" borderId="17"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3" fillId="5" borderId="44" xfId="0" applyFont="1" applyFill="1" applyBorder="1" applyAlignment="1" applyProtection="1">
      <alignment horizontal="center" vertical="center"/>
      <protection locked="0"/>
    </xf>
    <xf numFmtId="1" fontId="3" fillId="6" borderId="14" xfId="0" applyNumberFormat="1" applyFont="1" applyFill="1" applyBorder="1" applyAlignment="1" applyProtection="1">
      <alignment horizontal="center" vertical="center" wrapText="1"/>
      <protection locked="0"/>
    </xf>
    <xf numFmtId="1" fontId="3" fillId="6" borderId="19" xfId="0" applyNumberFormat="1" applyFont="1" applyFill="1" applyBorder="1" applyAlignment="1" applyProtection="1">
      <alignment horizontal="center" vertical="center" wrapText="1"/>
      <protection locked="0"/>
    </xf>
    <xf numFmtId="0" fontId="3" fillId="6" borderId="15" xfId="0" applyFont="1" applyFill="1" applyBorder="1" applyAlignment="1" applyProtection="1">
      <alignment horizontal="center" vertical="center" wrapText="1"/>
      <protection locked="0"/>
    </xf>
    <xf numFmtId="0" fontId="3" fillId="6" borderId="20" xfId="0" applyFont="1" applyFill="1" applyBorder="1" applyAlignment="1" applyProtection="1">
      <alignment horizontal="center" vertical="center" wrapText="1"/>
      <protection locked="0"/>
    </xf>
    <xf numFmtId="0" fontId="3" fillId="7" borderId="15" xfId="0" applyFont="1" applyFill="1" applyBorder="1" applyAlignment="1" applyProtection="1">
      <alignment horizontal="center" vertical="center" wrapText="1"/>
      <protection locked="0"/>
    </xf>
    <xf numFmtId="0" fontId="3" fillId="7"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wrapText="1"/>
      <protection locked="0"/>
    </xf>
    <xf numFmtId="0" fontId="7" fillId="4" borderId="38" xfId="0" applyFont="1" applyFill="1" applyBorder="1" applyAlignment="1" applyProtection="1">
      <alignment horizontal="center" vertical="center" wrapText="1"/>
      <protection locked="0"/>
    </xf>
    <xf numFmtId="0" fontId="7" fillId="4" borderId="39" xfId="0" applyFont="1" applyFill="1" applyBorder="1" applyAlignment="1" applyProtection="1">
      <alignment horizontal="center" vertical="center" wrapText="1"/>
      <protection locked="0"/>
    </xf>
    <xf numFmtId="0" fontId="7" fillId="3" borderId="38" xfId="0" applyFont="1" applyFill="1" applyBorder="1" applyAlignment="1" applyProtection="1">
      <alignment horizontal="center" vertical="center" wrapText="1"/>
      <protection locked="0"/>
    </xf>
    <xf numFmtId="0" fontId="7" fillId="3" borderId="39"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0" fontId="3" fillId="5" borderId="45"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protection locked="0"/>
    </xf>
    <xf numFmtId="0" fontId="3" fillId="5" borderId="44" xfId="0" applyFont="1" applyFill="1" applyBorder="1" applyAlignment="1" applyProtection="1">
      <alignment horizontal="center" vertical="center" wrapText="1"/>
      <protection locked="0"/>
    </xf>
    <xf numFmtId="9" fontId="3" fillId="7" borderId="15" xfId="0" applyNumberFormat="1" applyFont="1" applyFill="1" applyBorder="1" applyAlignment="1" applyProtection="1">
      <alignment horizontal="center" vertical="center" wrapText="1"/>
      <protection locked="0"/>
    </xf>
    <xf numFmtId="9" fontId="3" fillId="7" borderId="20" xfId="0" applyNumberFormat="1" applyFont="1" applyFill="1" applyBorder="1" applyAlignment="1" applyProtection="1">
      <alignment horizontal="center" vertical="center" wrapText="1"/>
      <protection locked="0"/>
    </xf>
    <xf numFmtId="0" fontId="3" fillId="6" borderId="15" xfId="0" applyFont="1" applyFill="1" applyBorder="1" applyAlignment="1" applyProtection="1">
      <alignment horizontal="left" vertical="center" wrapText="1"/>
      <protection locked="0"/>
    </xf>
    <xf numFmtId="0" fontId="3" fillId="6" borderId="20" xfId="0" applyFont="1" applyFill="1" applyBorder="1" applyAlignment="1" applyProtection="1">
      <alignment horizontal="left" vertical="center" wrapText="1"/>
      <protection locked="0"/>
    </xf>
    <xf numFmtId="3" fontId="3" fillId="7" borderId="15" xfId="0" applyNumberFormat="1" applyFont="1" applyFill="1" applyBorder="1" applyAlignment="1" applyProtection="1">
      <alignment horizontal="center" vertical="center" wrapText="1"/>
      <protection locked="0"/>
    </xf>
    <xf numFmtId="3" fontId="3" fillId="7" borderId="20" xfId="0" applyNumberFormat="1" applyFont="1" applyFill="1" applyBorder="1" applyAlignment="1" applyProtection="1">
      <alignment horizontal="center" vertical="center" wrapText="1"/>
      <protection locked="0"/>
    </xf>
    <xf numFmtId="10" fontId="3" fillId="0" borderId="21" xfId="2" applyNumberFormat="1" applyFont="1" applyFill="1" applyBorder="1" applyAlignment="1" applyProtection="1">
      <alignment horizontal="center" vertical="center"/>
      <protection locked="0"/>
    </xf>
    <xf numFmtId="10" fontId="3" fillId="0" borderId="28" xfId="2" applyNumberFormat="1" applyFont="1" applyFill="1" applyBorder="1" applyAlignment="1" applyProtection="1">
      <alignment horizontal="center" vertical="center"/>
      <protection locked="0"/>
    </xf>
    <xf numFmtId="10" fontId="3" fillId="0" borderId="12" xfId="2" applyNumberFormat="1" applyFont="1" applyFill="1" applyBorder="1" applyAlignment="1" applyProtection="1">
      <alignment horizontal="center" vertical="center"/>
      <protection locked="0"/>
    </xf>
    <xf numFmtId="0" fontId="2" fillId="0" borderId="21" xfId="11" applyNumberFormat="1" applyFont="1" applyBorder="1" applyAlignment="1" applyProtection="1">
      <alignment horizontal="justify" vertical="top" wrapText="1"/>
      <protection locked="0"/>
    </xf>
    <xf numFmtId="0" fontId="2" fillId="0" borderId="28" xfId="11" applyNumberFormat="1" applyFont="1" applyBorder="1" applyAlignment="1" applyProtection="1">
      <alignment horizontal="justify" vertical="top" wrapText="1"/>
      <protection locked="0"/>
    </xf>
    <xf numFmtId="0" fontId="2" fillId="0" borderId="12" xfId="11" applyNumberFormat="1" applyFont="1" applyBorder="1" applyAlignment="1" applyProtection="1">
      <alignment horizontal="justify" vertical="top" wrapText="1"/>
      <protection locked="0"/>
    </xf>
    <xf numFmtId="9" fontId="2" fillId="0" borderId="21" xfId="2" applyFont="1" applyFill="1" applyBorder="1" applyAlignment="1">
      <alignment horizontal="justify" vertical="top" wrapText="1"/>
    </xf>
    <xf numFmtId="9" fontId="2" fillId="0" borderId="28" xfId="2" applyFont="1" applyFill="1" applyBorder="1" applyAlignment="1">
      <alignment horizontal="justify" vertical="top"/>
    </xf>
    <xf numFmtId="9" fontId="2" fillId="0" borderId="12" xfId="2" applyFont="1" applyFill="1" applyBorder="1" applyAlignment="1">
      <alignment horizontal="justify" vertical="top"/>
    </xf>
    <xf numFmtId="3" fontId="3" fillId="0" borderId="0" xfId="0" applyNumberFormat="1" applyFont="1" applyAlignment="1">
      <alignment horizontal="center" vertical="center"/>
    </xf>
    <xf numFmtId="3" fontId="3" fillId="0" borderId="0" xfId="0" applyNumberFormat="1" applyFont="1" applyAlignment="1" applyProtection="1">
      <alignment horizontal="center" vertical="center"/>
      <protection locked="0"/>
    </xf>
    <xf numFmtId="9" fontId="2" fillId="0" borderId="46" xfId="2" applyFont="1" applyFill="1" applyBorder="1" applyAlignment="1">
      <alignment horizontal="justify" vertical="top" wrapText="1"/>
    </xf>
    <xf numFmtId="9" fontId="2" fillId="0" borderId="46" xfId="2" applyFont="1" applyFill="1" applyBorder="1" applyAlignment="1">
      <alignment horizontal="center" vertical="center" wrapText="1"/>
    </xf>
    <xf numFmtId="0" fontId="15" fillId="0" borderId="15" xfId="0" applyFont="1" applyBorder="1" applyAlignment="1">
      <alignment horizontal="center" vertical="center" wrapText="1"/>
    </xf>
    <xf numFmtId="0" fontId="21" fillId="19" borderId="31" xfId="12" applyFont="1" applyFill="1" applyBorder="1" applyAlignment="1">
      <alignment horizontal="center" vertical="center" textRotation="90" wrapText="1"/>
    </xf>
    <xf numFmtId="0" fontId="21" fillId="19" borderId="29" xfId="12" applyFont="1" applyFill="1" applyBorder="1" applyAlignment="1">
      <alignment horizontal="center" vertical="center" textRotation="90" wrapText="1"/>
    </xf>
    <xf numFmtId="0" fontId="18" fillId="0" borderId="2" xfId="0" applyFont="1" applyBorder="1" applyAlignment="1">
      <alignment horizontal="center" wrapText="1"/>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20" fillId="19" borderId="15" xfId="12" applyFont="1" applyFill="1" applyBorder="1" applyAlignment="1" applyProtection="1">
      <alignment horizontal="center" vertical="center" wrapText="1"/>
      <protection locked="0"/>
    </xf>
    <xf numFmtId="0" fontId="20" fillId="19" borderId="10" xfId="12" applyFont="1" applyFill="1" applyBorder="1" applyAlignment="1" applyProtection="1">
      <alignment horizontal="center" vertical="center" wrapText="1"/>
      <protection locked="0"/>
    </xf>
    <xf numFmtId="0" fontId="20" fillId="19" borderId="8" xfId="12" applyFont="1" applyFill="1" applyBorder="1" applyAlignment="1" applyProtection="1">
      <alignment horizontal="center" vertical="center" wrapText="1"/>
      <protection locked="0"/>
    </xf>
    <xf numFmtId="0" fontId="20" fillId="19" borderId="12" xfId="12" applyFont="1" applyFill="1" applyBorder="1" applyAlignment="1" applyProtection="1">
      <alignment horizontal="center" vertical="center" wrapText="1"/>
      <protection locked="0"/>
    </xf>
    <xf numFmtId="0" fontId="21" fillId="19" borderId="12" xfId="12" applyFont="1" applyFill="1" applyBorder="1" applyAlignment="1">
      <alignment horizontal="center" vertical="center" wrapText="1"/>
    </xf>
    <xf numFmtId="0" fontId="21" fillId="19" borderId="15" xfId="12" applyFont="1" applyFill="1" applyBorder="1" applyAlignment="1">
      <alignment horizontal="center" vertical="center" wrapText="1"/>
    </xf>
    <xf numFmtId="0" fontId="20" fillId="18" borderId="1" xfId="0" applyFont="1" applyFill="1" applyBorder="1" applyAlignment="1" applyProtection="1">
      <alignment horizontal="center" vertical="center"/>
      <protection locked="0"/>
    </xf>
    <xf numFmtId="0" fontId="20" fillId="18" borderId="3" xfId="0" applyFont="1" applyFill="1" applyBorder="1" applyAlignment="1" applyProtection="1">
      <alignment horizontal="center" vertical="center"/>
      <protection locked="0"/>
    </xf>
    <xf numFmtId="0" fontId="20" fillId="18" borderId="5" xfId="0" applyFont="1" applyFill="1" applyBorder="1" applyAlignment="1" applyProtection="1">
      <alignment horizontal="center" vertical="center"/>
      <protection locked="0"/>
    </xf>
    <xf numFmtId="0" fontId="20" fillId="18" borderId="10" xfId="0" applyFont="1" applyFill="1" applyBorder="1" applyAlignment="1" applyProtection="1">
      <alignment horizontal="center" vertical="center"/>
      <protection locked="0"/>
    </xf>
    <xf numFmtId="1" fontId="21" fillId="17" borderId="1" xfId="12" applyNumberFormat="1" applyFont="1" applyFill="1" applyBorder="1" applyAlignment="1">
      <alignment horizontal="center" vertical="center" wrapText="1"/>
    </xf>
    <xf numFmtId="1" fontId="21" fillId="17" borderId="3" xfId="12" applyNumberFormat="1" applyFont="1" applyFill="1" applyBorder="1" applyAlignment="1">
      <alignment horizontal="center" vertical="center" wrapText="1"/>
    </xf>
    <xf numFmtId="3" fontId="21" fillId="17" borderId="6" xfId="12" applyNumberFormat="1" applyFont="1" applyFill="1" applyBorder="1" applyAlignment="1">
      <alignment horizontal="center" vertical="center" wrapText="1"/>
    </xf>
    <xf numFmtId="3" fontId="21" fillId="17" borderId="7" xfId="12" applyNumberFormat="1" applyFont="1" applyFill="1" applyBorder="1" applyAlignment="1">
      <alignment horizontal="center" vertical="center" wrapText="1"/>
    </xf>
    <xf numFmtId="3" fontId="21" fillId="17" borderId="8" xfId="12" applyNumberFormat="1" applyFont="1" applyFill="1" applyBorder="1" applyAlignment="1">
      <alignment horizontal="center" vertical="center" wrapText="1"/>
    </xf>
    <xf numFmtId="0" fontId="21" fillId="17" borderId="6" xfId="12" applyFont="1" applyFill="1" applyBorder="1" applyAlignment="1">
      <alignment horizontal="center" vertical="center" wrapText="1"/>
    </xf>
    <xf numFmtId="0" fontId="21" fillId="17" borderId="7" xfId="12" applyFont="1" applyFill="1" applyBorder="1" applyAlignment="1">
      <alignment horizontal="center" vertical="center" wrapText="1"/>
    </xf>
    <xf numFmtId="0" fontId="21" fillId="17" borderId="8" xfId="12" applyFont="1" applyFill="1" applyBorder="1" applyAlignment="1">
      <alignment horizontal="center" vertical="center" wrapText="1"/>
    </xf>
    <xf numFmtId="1" fontId="21" fillId="19" borderId="15" xfId="12" applyNumberFormat="1" applyFont="1" applyFill="1" applyBorder="1" applyAlignment="1">
      <alignment horizontal="center" vertical="center" wrapText="1"/>
    </xf>
    <xf numFmtId="0" fontId="21" fillId="17" borderId="1" xfId="12" applyFont="1" applyFill="1" applyBorder="1" applyAlignment="1">
      <alignment horizontal="center" vertical="center" wrapText="1"/>
    </xf>
    <xf numFmtId="0" fontId="21" fillId="17" borderId="3" xfId="12" applyFont="1" applyFill="1" applyBorder="1" applyAlignment="1">
      <alignment horizontal="center" vertical="center" wrapText="1"/>
    </xf>
    <xf numFmtId="0" fontId="21" fillId="17" borderId="5" xfId="12" applyFont="1" applyFill="1" applyBorder="1" applyAlignment="1">
      <alignment horizontal="center" vertical="center" wrapText="1"/>
    </xf>
    <xf numFmtId="0" fontId="21" fillId="17" borderId="10" xfId="12" applyFont="1" applyFill="1" applyBorder="1" applyAlignment="1">
      <alignment horizontal="center" vertical="center" wrapText="1"/>
    </xf>
    <xf numFmtId="0" fontId="20" fillId="18" borderId="6" xfId="0" applyFont="1" applyFill="1" applyBorder="1" applyAlignment="1">
      <alignment horizontal="center" vertical="center" wrapText="1"/>
    </xf>
    <xf numFmtId="0" fontId="20" fillId="18" borderId="7" xfId="0" applyFont="1" applyFill="1" applyBorder="1" applyAlignment="1">
      <alignment horizontal="center" vertical="center" wrapText="1"/>
    </xf>
    <xf numFmtId="0" fontId="20" fillId="18" borderId="8" xfId="0" applyFont="1" applyFill="1" applyBorder="1" applyAlignment="1">
      <alignment horizontal="center" vertical="center" wrapText="1"/>
    </xf>
    <xf numFmtId="0" fontId="22" fillId="24" borderId="15" xfId="0" applyFont="1" applyFill="1" applyBorder="1" applyAlignment="1">
      <alignment horizontal="center" vertical="center" wrapText="1"/>
    </xf>
    <xf numFmtId="0" fontId="21" fillId="17" borderId="6" xfId="12" applyFont="1" applyFill="1" applyBorder="1" applyAlignment="1">
      <alignment horizontal="center" vertical="center"/>
    </xf>
    <xf numFmtId="0" fontId="21" fillId="17" borderId="7" xfId="12" applyFont="1" applyFill="1" applyBorder="1" applyAlignment="1">
      <alignment horizontal="center" vertical="center"/>
    </xf>
    <xf numFmtId="0" fontId="21" fillId="17" borderId="8" xfId="12" applyFont="1" applyFill="1" applyBorder="1" applyAlignment="1">
      <alignment horizontal="center" vertical="center"/>
    </xf>
    <xf numFmtId="0" fontId="21" fillId="22" borderId="1" xfId="12" applyFont="1" applyFill="1" applyBorder="1" applyAlignment="1">
      <alignment horizontal="center" vertical="center"/>
    </xf>
    <xf numFmtId="0" fontId="21" fillId="22" borderId="2" xfId="12" applyFont="1" applyFill="1" applyBorder="1" applyAlignment="1">
      <alignment horizontal="center" vertical="center"/>
    </xf>
    <xf numFmtId="0" fontId="21" fillId="22" borderId="3" xfId="12" applyFont="1" applyFill="1" applyBorder="1" applyAlignment="1">
      <alignment horizontal="center" vertical="center"/>
    </xf>
    <xf numFmtId="0" fontId="21" fillId="22" borderId="6" xfId="12" applyFont="1" applyFill="1" applyBorder="1" applyAlignment="1">
      <alignment horizontal="center" vertical="center"/>
    </xf>
    <xf numFmtId="0" fontId="21" fillId="22" borderId="7" xfId="12" applyFont="1" applyFill="1" applyBorder="1" applyAlignment="1">
      <alignment horizontal="center" vertical="center"/>
    </xf>
    <xf numFmtId="0" fontId="21" fillId="22" borderId="8" xfId="12" applyFont="1" applyFill="1" applyBorder="1" applyAlignment="1">
      <alignment horizontal="center" vertical="center"/>
    </xf>
    <xf numFmtId="0" fontId="20" fillId="15" borderId="31" xfId="0" applyFont="1" applyFill="1" applyBorder="1" applyAlignment="1" applyProtection="1">
      <alignment horizontal="center" vertical="center"/>
      <protection locked="0"/>
    </xf>
    <xf numFmtId="0" fontId="20" fillId="15" borderId="30" xfId="0" applyFont="1" applyFill="1" applyBorder="1" applyAlignment="1" applyProtection="1">
      <alignment horizontal="center" vertical="center"/>
      <protection locked="0"/>
    </xf>
    <xf numFmtId="0" fontId="20" fillId="15" borderId="29" xfId="0" applyFont="1" applyFill="1" applyBorder="1" applyAlignment="1" applyProtection="1">
      <alignment horizontal="center" vertical="center"/>
      <protection locked="0"/>
    </xf>
    <xf numFmtId="0" fontId="14" fillId="0" borderId="1" xfId="0" applyFont="1" applyBorder="1" applyAlignment="1">
      <alignment horizontal="center"/>
    </xf>
    <xf numFmtId="0" fontId="14" fillId="0" borderId="3" xfId="0" applyFont="1" applyBorder="1" applyAlignment="1">
      <alignment horizontal="center"/>
    </xf>
    <xf numFmtId="0" fontId="14" fillId="0" borderId="5" xfId="0" applyFont="1" applyBorder="1" applyAlignment="1">
      <alignment horizontal="center"/>
    </xf>
    <xf numFmtId="0" fontId="14" fillId="0" borderId="10"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14" fillId="0" borderId="7" xfId="0" applyFont="1" applyBorder="1" applyAlignment="1">
      <alignment horizontal="center"/>
    </xf>
    <xf numFmtId="0" fontId="20" fillId="0" borderId="1"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1" fontId="21" fillId="22" borderId="31" xfId="12" applyNumberFormat="1" applyFont="1" applyFill="1" applyBorder="1" applyAlignment="1">
      <alignment horizontal="center" vertical="center" wrapText="1"/>
    </xf>
    <xf numFmtId="1" fontId="21" fillId="22" borderId="30" xfId="12" applyNumberFormat="1" applyFont="1" applyFill="1" applyBorder="1" applyAlignment="1">
      <alignment horizontal="center" vertical="center" wrapText="1"/>
    </xf>
    <xf numFmtId="1" fontId="21" fillId="22" borderId="29" xfId="12" applyNumberFormat="1" applyFont="1" applyFill="1" applyBorder="1" applyAlignment="1">
      <alignment horizontal="center" vertical="center" wrapText="1"/>
    </xf>
    <xf numFmtId="1" fontId="21" fillId="23" borderId="15" xfId="12" applyNumberFormat="1" applyFont="1" applyFill="1" applyBorder="1" applyAlignment="1">
      <alignment horizontal="center" vertical="center" wrapText="1"/>
    </xf>
    <xf numFmtId="0" fontId="20" fillId="18" borderId="15"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20" fillId="18" borderId="3" xfId="0" applyFont="1" applyFill="1" applyBorder="1" applyAlignment="1">
      <alignment horizontal="center" vertical="center" wrapText="1"/>
    </xf>
    <xf numFmtId="0" fontId="21" fillId="17" borderId="21" xfId="12" applyFont="1" applyFill="1" applyBorder="1" applyAlignment="1">
      <alignment horizontal="center" vertical="center" wrapText="1"/>
    </xf>
    <xf numFmtId="0" fontId="21" fillId="17" borderId="28" xfId="12" applyFont="1" applyFill="1" applyBorder="1" applyAlignment="1">
      <alignment horizontal="center" vertical="center" wrapText="1"/>
    </xf>
    <xf numFmtId="0" fontId="21" fillId="17" borderId="12" xfId="12" applyFont="1" applyFill="1" applyBorder="1" applyAlignment="1">
      <alignment horizontal="center" vertical="center" wrapText="1"/>
    </xf>
    <xf numFmtId="0" fontId="21" fillId="17" borderId="5" xfId="12" applyFont="1" applyFill="1" applyBorder="1" applyAlignment="1">
      <alignment horizontal="center" vertical="center" textRotation="90" wrapText="1"/>
    </xf>
    <xf numFmtId="0" fontId="21" fillId="17" borderId="10" xfId="12" applyFont="1" applyFill="1" applyBorder="1" applyAlignment="1">
      <alignment horizontal="center" vertical="center" textRotation="90" wrapText="1"/>
    </xf>
    <xf numFmtId="49" fontId="21" fillId="19" borderId="31" xfId="12" applyNumberFormat="1" applyFont="1" applyFill="1" applyBorder="1" applyAlignment="1">
      <alignment horizontal="center" vertical="center" textRotation="90" wrapText="1"/>
    </xf>
    <xf numFmtId="49" fontId="21" fillId="19" borderId="29" xfId="12" applyNumberFormat="1" applyFont="1" applyFill="1" applyBorder="1" applyAlignment="1">
      <alignment horizontal="center" vertical="center" textRotation="90" wrapText="1"/>
    </xf>
  </cellXfs>
  <cellStyles count="17">
    <cellStyle name="KPT04" xfId="3" xr:uid="{00000000-0005-0000-0000-000000000000}"/>
    <cellStyle name="KPT04 2" xfId="7" xr:uid="{00000000-0005-0000-0000-000001000000}"/>
    <cellStyle name="Millares" xfId="1" builtinId="3"/>
    <cellStyle name="Millares 2" xfId="15" xr:uid="{00000000-0005-0000-0000-000003000000}"/>
    <cellStyle name="Millares 2 2 2 2" xfId="4" xr:uid="{00000000-0005-0000-0000-000004000000}"/>
    <cellStyle name="Millares 2 2 3 2" xfId="6" xr:uid="{00000000-0005-0000-0000-000005000000}"/>
    <cellStyle name="Moneda 2" xfId="14" xr:uid="{00000000-0005-0000-0000-000006000000}"/>
    <cellStyle name="Normal" xfId="0" builtinId="0"/>
    <cellStyle name="Normal 10" xfId="5" xr:uid="{00000000-0005-0000-0000-000008000000}"/>
    <cellStyle name="Normal 2" xfId="8" xr:uid="{00000000-0005-0000-0000-000009000000}"/>
    <cellStyle name="Normal 2 2" xfId="13" xr:uid="{00000000-0005-0000-0000-00000A000000}"/>
    <cellStyle name="Normal 2 3" xfId="16" xr:uid="{2227D0B8-1A66-4313-AF13-A43157E2D05C}"/>
    <cellStyle name="Normal 3 2" xfId="11" xr:uid="{00000000-0005-0000-0000-00000B000000}"/>
    <cellStyle name="Normal 90 2" xfId="12" xr:uid="{00000000-0005-0000-0000-00000C000000}"/>
    <cellStyle name="Porcentaje" xfId="2" builtinId="5"/>
    <cellStyle name="Porcentaje 2 2" xfId="9" xr:uid="{00000000-0005-0000-0000-00000E000000}"/>
    <cellStyle name="Porcentaje 2 2 2" xfId="10" xr:uid="{00000000-0005-0000-0000-00000F000000}"/>
  </cellStyles>
  <dxfs count="7">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'F-PLA-47 IDTQ'!$Q$39</c:f>
              <c:strCache>
                <c:ptCount val="1"/>
                <c:pt idx="0">
                  <c:v>Recursos</c:v>
                </c:pt>
              </c:strCache>
            </c:strRef>
          </c:tx>
          <c:spPr>
            <a:solidFill>
              <a:schemeClr val="accent1"/>
            </a:solidFill>
            <a:ln>
              <a:noFill/>
            </a:ln>
            <a:effectLst/>
            <a:sp3d/>
          </c:spPr>
          <c:invertIfNegative val="0"/>
          <c:cat>
            <c:strRef>
              <c:f>'F-PLA-47 IDTQ'!$P$40:$P$45</c:f>
              <c:strCache>
                <c:ptCount val="6"/>
                <c:pt idx="0">
                  <c:v>Definitivo</c:v>
                </c:pt>
                <c:pt idx="1">
                  <c:v>Certificados de disponibilidad</c:v>
                </c:pt>
                <c:pt idx="2">
                  <c:v>Saldo disponible</c:v>
                </c:pt>
                <c:pt idx="3">
                  <c:v>Compromisos</c:v>
                </c:pt>
                <c:pt idx="4">
                  <c:v>Obligaciones</c:v>
                </c:pt>
                <c:pt idx="5">
                  <c:v>Disponible por comprometer</c:v>
                </c:pt>
              </c:strCache>
            </c:strRef>
          </c:cat>
          <c:val>
            <c:numRef>
              <c:f>'F-PLA-47 IDTQ'!$Q$40:$Q$45</c:f>
              <c:numCache>
                <c:formatCode>#,##0</c:formatCode>
                <c:ptCount val="6"/>
                <c:pt idx="0">
                  <c:v>390117441.65999997</c:v>
                </c:pt>
                <c:pt idx="1">
                  <c:v>348459998</c:v>
                </c:pt>
                <c:pt idx="2">
                  <c:v>41657443.659999996</c:v>
                </c:pt>
                <c:pt idx="3">
                  <c:v>348459998</c:v>
                </c:pt>
                <c:pt idx="4">
                  <c:v>190370370</c:v>
                </c:pt>
                <c:pt idx="5">
                  <c:v>41657443.659999996</c:v>
                </c:pt>
              </c:numCache>
            </c:numRef>
          </c:val>
          <c:extLst>
            <c:ext xmlns:c16="http://schemas.microsoft.com/office/drawing/2014/chart" uri="{C3380CC4-5D6E-409C-BE32-E72D297353CC}">
              <c16:uniqueId val="{00000000-7776-474D-9947-39E3B6FDD168}"/>
            </c:ext>
          </c:extLst>
        </c:ser>
        <c:ser>
          <c:idx val="1"/>
          <c:order val="1"/>
          <c:tx>
            <c:strRef>
              <c:f>'F-PLA-47 IDTQ'!$R$39</c:f>
              <c:strCache>
                <c:ptCount val="1"/>
                <c:pt idx="0">
                  <c:v>%</c:v>
                </c:pt>
              </c:strCache>
            </c:strRef>
          </c:tx>
          <c:spPr>
            <a:solidFill>
              <a:schemeClr val="accent2"/>
            </a:solidFill>
            <a:ln>
              <a:noFill/>
            </a:ln>
            <a:effectLst/>
            <a:sp3d/>
          </c:spPr>
          <c:invertIfNegative val="0"/>
          <c:cat>
            <c:strRef>
              <c:f>'F-PLA-47 IDTQ'!$P$40:$P$45</c:f>
              <c:strCache>
                <c:ptCount val="6"/>
                <c:pt idx="0">
                  <c:v>Definitivo</c:v>
                </c:pt>
                <c:pt idx="1">
                  <c:v>Certificados de disponibilidad</c:v>
                </c:pt>
                <c:pt idx="2">
                  <c:v>Saldo disponible</c:v>
                </c:pt>
                <c:pt idx="3">
                  <c:v>Compromisos</c:v>
                </c:pt>
                <c:pt idx="4">
                  <c:v>Obligaciones</c:v>
                </c:pt>
                <c:pt idx="5">
                  <c:v>Disponible por comprometer</c:v>
                </c:pt>
              </c:strCache>
            </c:strRef>
          </c:cat>
          <c:val>
            <c:numRef>
              <c:f>'F-PLA-47 IDTQ'!$R$40:$R$45</c:f>
              <c:numCache>
                <c:formatCode>0%</c:formatCode>
                <c:ptCount val="6"/>
                <c:pt idx="0">
                  <c:v>1</c:v>
                </c:pt>
                <c:pt idx="1">
                  <c:v>0.89321819736451114</c:v>
                </c:pt>
                <c:pt idx="2">
                  <c:v>0.10678180263548896</c:v>
                </c:pt>
                <c:pt idx="3">
                  <c:v>0.89321819736451114</c:v>
                </c:pt>
                <c:pt idx="4">
                  <c:v>0.48798220656310459</c:v>
                </c:pt>
                <c:pt idx="5">
                  <c:v>0.10678180263548896</c:v>
                </c:pt>
              </c:numCache>
            </c:numRef>
          </c:val>
          <c:extLst>
            <c:ext xmlns:c16="http://schemas.microsoft.com/office/drawing/2014/chart" uri="{C3380CC4-5D6E-409C-BE32-E72D297353CC}">
              <c16:uniqueId val="{00000001-7776-474D-9947-39E3B6FDD168}"/>
            </c:ext>
          </c:extLst>
        </c:ser>
        <c:dLbls>
          <c:showLegendKey val="0"/>
          <c:showVal val="0"/>
          <c:showCatName val="0"/>
          <c:showSerName val="0"/>
          <c:showPercent val="0"/>
          <c:showBubbleSize val="0"/>
        </c:dLbls>
        <c:gapWidth val="150"/>
        <c:shape val="box"/>
        <c:axId val="417952288"/>
        <c:axId val="417952680"/>
        <c:axId val="0"/>
      </c:bar3DChart>
      <c:catAx>
        <c:axId val="417952288"/>
        <c:scaling>
          <c:orientation val="minMax"/>
        </c:scaling>
        <c:delete val="1"/>
        <c:axPos val="b"/>
        <c:numFmt formatCode="General" sourceLinked="1"/>
        <c:majorTickMark val="none"/>
        <c:minorTickMark val="none"/>
        <c:tickLblPos val="nextTo"/>
        <c:crossAx val="417952680"/>
        <c:crosses val="autoZero"/>
        <c:auto val="1"/>
        <c:lblAlgn val="ctr"/>
        <c:lblOffset val="100"/>
        <c:noMultiLvlLbl val="0"/>
      </c:catAx>
      <c:valAx>
        <c:axId val="417952680"/>
        <c:scaling>
          <c:orientation val="minMax"/>
        </c:scaling>
        <c:delete val="1"/>
        <c:axPos val="l"/>
        <c:numFmt formatCode="#,##0" sourceLinked="1"/>
        <c:majorTickMark val="none"/>
        <c:minorTickMark val="none"/>
        <c:tickLblPos val="nextTo"/>
        <c:crossAx val="4179522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'F-PLA-47 IDTQ'!$M$39</c:f>
              <c:strCache>
                <c:ptCount val="1"/>
                <c:pt idx="0">
                  <c:v>No.</c:v>
                </c:pt>
              </c:strCache>
            </c:strRef>
          </c:tx>
          <c:spPr>
            <a:solidFill>
              <a:schemeClr val="accent1"/>
            </a:solidFill>
            <a:ln>
              <a:noFill/>
            </a:ln>
            <a:effectLst/>
          </c:spPr>
          <c:invertIfNegative val="0"/>
          <c:dPt>
            <c:idx val="1"/>
            <c:invertIfNegative val="0"/>
            <c:bubble3D val="0"/>
            <c:spPr>
              <a:solidFill>
                <a:srgbClr val="92D050"/>
              </a:solidFill>
              <a:ln>
                <a:noFill/>
              </a:ln>
              <a:effectLst/>
            </c:spPr>
            <c:extLst>
              <c:ext xmlns:c16="http://schemas.microsoft.com/office/drawing/2014/chart" uri="{C3380CC4-5D6E-409C-BE32-E72D297353CC}">
                <c16:uniqueId val="{00000001-2D8B-4B87-86CE-1D6E24205D29}"/>
              </c:ext>
            </c:extLst>
          </c:dPt>
          <c:dPt>
            <c:idx val="2"/>
            <c:invertIfNegative val="0"/>
            <c:bubble3D val="0"/>
            <c:spPr>
              <a:solidFill>
                <a:srgbClr val="FFFF00"/>
              </a:solidFill>
              <a:ln>
                <a:noFill/>
              </a:ln>
              <a:effectLst/>
            </c:spPr>
            <c:extLst>
              <c:ext xmlns:c16="http://schemas.microsoft.com/office/drawing/2014/chart" uri="{C3380CC4-5D6E-409C-BE32-E72D297353CC}">
                <c16:uniqueId val="{00000003-2D8B-4B87-86CE-1D6E24205D29}"/>
              </c:ext>
            </c:extLst>
          </c:dPt>
          <c:dPt>
            <c:idx val="3"/>
            <c:invertIfNegative val="0"/>
            <c:bubble3D val="0"/>
            <c:spPr>
              <a:solidFill>
                <a:srgbClr val="FFC000"/>
              </a:solidFill>
              <a:ln>
                <a:noFill/>
              </a:ln>
              <a:effectLst/>
            </c:spPr>
            <c:extLst>
              <c:ext xmlns:c16="http://schemas.microsoft.com/office/drawing/2014/chart" uri="{C3380CC4-5D6E-409C-BE32-E72D297353CC}">
                <c16:uniqueId val="{00000005-2D8B-4B87-86CE-1D6E24205D29}"/>
              </c:ext>
            </c:extLst>
          </c:dPt>
          <c:dPt>
            <c:idx val="4"/>
            <c:invertIfNegative val="0"/>
            <c:bubble3D val="0"/>
            <c:spPr>
              <a:solidFill>
                <a:srgbClr val="C00000"/>
              </a:solidFill>
              <a:ln>
                <a:noFill/>
              </a:ln>
              <a:effectLst/>
            </c:spPr>
            <c:extLst>
              <c:ext xmlns:c16="http://schemas.microsoft.com/office/drawing/2014/chart" uri="{C3380CC4-5D6E-409C-BE32-E72D297353CC}">
                <c16:uniqueId val="{00000007-2D8B-4B87-86CE-1D6E24205D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IDTQ'!$L$40:$L$45</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IDTQ'!$M$40:$M$45</c:f>
              <c:numCache>
                <c:formatCode>General</c:formatCode>
                <c:ptCount val="6"/>
                <c:pt idx="0">
                  <c:v>4</c:v>
                </c:pt>
                <c:pt idx="2">
                  <c:v>2</c:v>
                </c:pt>
                <c:pt idx="3">
                  <c:v>0</c:v>
                </c:pt>
                <c:pt idx="4">
                  <c:v>1</c:v>
                </c:pt>
                <c:pt idx="5">
                  <c:v>7</c:v>
                </c:pt>
              </c:numCache>
            </c:numRef>
          </c:val>
          <c:extLst>
            <c:ext xmlns:c16="http://schemas.microsoft.com/office/drawing/2014/chart" uri="{C3380CC4-5D6E-409C-BE32-E72D297353CC}">
              <c16:uniqueId val="{00000008-2D8B-4B87-86CE-1D6E24205D29}"/>
            </c:ext>
          </c:extLst>
        </c:ser>
        <c:ser>
          <c:idx val="1"/>
          <c:order val="1"/>
          <c:tx>
            <c:strRef>
              <c:f>'F-PLA-47 IDTQ'!$N$39</c:f>
              <c:strCache>
                <c:ptCount val="1"/>
                <c:pt idx="0">
                  <c:v>%</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'F-PLA-47 IDTQ'!$L$40:$L$45</c:f>
              <c:strCache>
                <c:ptCount val="6"/>
                <c:pt idx="0">
                  <c:v>Sobresaliente  (Entre 80%-100%) </c:v>
                </c:pt>
                <c:pt idx="1">
                  <c:v>Satisfactorio (Entre 70% -79,99%)</c:v>
                </c:pt>
                <c:pt idx="2">
                  <c:v>Medio (Entre 60%-69,99%)</c:v>
                </c:pt>
                <c:pt idx="3">
                  <c:v>Bajo (Entre 40% - 59,99%)</c:v>
                </c:pt>
                <c:pt idx="4">
                  <c:v>Critico (Entre 0% - 39,99%)</c:v>
                </c:pt>
                <c:pt idx="5">
                  <c:v>TOTAL </c:v>
                </c:pt>
              </c:strCache>
            </c:strRef>
          </c:cat>
          <c:val>
            <c:numRef>
              <c:f>'F-PLA-47 IDTQ'!$N$40:$N$45</c:f>
              <c:numCache>
                <c:formatCode>0%</c:formatCode>
                <c:ptCount val="6"/>
                <c:pt idx="0">
                  <c:v>0.5714285714285714</c:v>
                </c:pt>
                <c:pt idx="1">
                  <c:v>0</c:v>
                </c:pt>
                <c:pt idx="2">
                  <c:v>0.2857142857142857</c:v>
                </c:pt>
                <c:pt idx="3">
                  <c:v>0</c:v>
                </c:pt>
                <c:pt idx="4">
                  <c:v>0.14285714285714285</c:v>
                </c:pt>
                <c:pt idx="5">
                  <c:v>0.2</c:v>
                </c:pt>
              </c:numCache>
            </c:numRef>
          </c:val>
          <c:extLst>
            <c:ext xmlns:c16="http://schemas.microsoft.com/office/drawing/2014/chart" uri="{C3380CC4-5D6E-409C-BE32-E72D297353CC}">
              <c16:uniqueId val="{00000009-2D8B-4B87-86CE-1D6E24205D29}"/>
            </c:ext>
          </c:extLst>
        </c:ser>
        <c:dLbls>
          <c:dLblPos val="outEnd"/>
          <c:showLegendKey val="0"/>
          <c:showVal val="1"/>
          <c:showCatName val="0"/>
          <c:showSerName val="0"/>
          <c:showPercent val="0"/>
          <c:showBubbleSize val="0"/>
        </c:dLbls>
        <c:gapWidth val="219"/>
        <c:overlap val="-27"/>
        <c:axId val="417949936"/>
        <c:axId val="417953464"/>
      </c:barChart>
      <c:catAx>
        <c:axId val="41794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7953464"/>
        <c:crosses val="autoZero"/>
        <c:auto val="1"/>
        <c:lblAlgn val="ctr"/>
        <c:lblOffset val="100"/>
        <c:noMultiLvlLbl val="0"/>
      </c:catAx>
      <c:valAx>
        <c:axId val="417953464"/>
        <c:scaling>
          <c:orientation val="minMax"/>
        </c:scaling>
        <c:delete val="1"/>
        <c:axPos val="l"/>
        <c:numFmt formatCode="General" sourceLinked="1"/>
        <c:majorTickMark val="none"/>
        <c:minorTickMark val="none"/>
        <c:tickLblPos val="nextTo"/>
        <c:crossAx val="417949936"/>
        <c:crosses val="autoZero"/>
        <c:crossBetween val="between"/>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0</xdr:colOff>
      <xdr:row>1</xdr:row>
      <xdr:rowOff>32580</xdr:rowOff>
    </xdr:to>
    <xdr:pic>
      <xdr:nvPicPr>
        <xdr:cNvPr id="2" name="Imagen 1">
          <a:extLst>
            <a:ext uri="{FF2B5EF4-FFF2-40B4-BE49-F238E27FC236}">
              <a16:creationId xmlns:a16="http://schemas.microsoft.com/office/drawing/2014/main" id="{43513B81-830A-48AB-986D-2751ED1E779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112"/>
        <a:stretch/>
      </xdr:blipFill>
      <xdr:spPr>
        <a:xfrm>
          <a:off x="4410075" y="0"/>
          <a:ext cx="0" cy="404055"/>
        </a:xfrm>
        <a:prstGeom prst="rect">
          <a:avLst/>
        </a:prstGeom>
      </xdr:spPr>
    </xdr:pic>
    <xdr:clientData/>
  </xdr:twoCellAnchor>
  <xdr:oneCellAnchor>
    <xdr:from>
      <xdr:col>0</xdr:col>
      <xdr:colOff>175532</xdr:colOff>
      <xdr:row>0</xdr:row>
      <xdr:rowOff>306159</xdr:rowOff>
    </xdr:from>
    <xdr:ext cx="1206500" cy="1349376"/>
    <xdr:pic>
      <xdr:nvPicPr>
        <xdr:cNvPr id="3" name="Imagen 2" descr="C:\Users\AUXPLANEACION03\Desktop\Gobernacion_del_quindio.jpg">
          <a:extLst>
            <a:ext uri="{FF2B5EF4-FFF2-40B4-BE49-F238E27FC236}">
              <a16:creationId xmlns:a16="http://schemas.microsoft.com/office/drawing/2014/main" id="{5910B460-59E3-444C-994C-47CB775CF42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532" y="306159"/>
          <a:ext cx="1206500" cy="1349376"/>
        </a:xfrm>
        <a:prstGeom prst="rect">
          <a:avLst/>
        </a:prstGeom>
        <a:noFill/>
        <a:ln>
          <a:noFill/>
        </a:ln>
      </xdr:spPr>
    </xdr:pic>
    <xdr:clientData/>
  </xdr:oneCellAnchor>
  <xdr:twoCellAnchor>
    <xdr:from>
      <xdr:col>14</xdr:col>
      <xdr:colOff>1036732</xdr:colOff>
      <xdr:row>48</xdr:row>
      <xdr:rowOff>177425</xdr:rowOff>
    </xdr:from>
    <xdr:to>
      <xdr:col>18</xdr:col>
      <xdr:colOff>1205007</xdr:colOff>
      <xdr:row>70</xdr:row>
      <xdr:rowOff>49305</xdr:rowOff>
    </xdr:to>
    <xdr:graphicFrame macro="">
      <xdr:nvGraphicFramePr>
        <xdr:cNvPr id="4" name="Gráfico 3">
          <a:extLst>
            <a:ext uri="{FF2B5EF4-FFF2-40B4-BE49-F238E27FC236}">
              <a16:creationId xmlns:a16="http://schemas.microsoft.com/office/drawing/2014/main" id="{6E86E55C-1076-4D7F-A219-CCAEFD670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75639</xdr:colOff>
      <xdr:row>48</xdr:row>
      <xdr:rowOff>143060</xdr:rowOff>
    </xdr:from>
    <xdr:to>
      <xdr:col>13</xdr:col>
      <xdr:colOff>644338</xdr:colOff>
      <xdr:row>62</xdr:row>
      <xdr:rowOff>178172</xdr:rowOff>
    </xdr:to>
    <xdr:graphicFrame macro="">
      <xdr:nvGraphicFramePr>
        <xdr:cNvPr id="5" name="Gráfico 4">
          <a:extLst>
            <a:ext uri="{FF2B5EF4-FFF2-40B4-BE49-F238E27FC236}">
              <a16:creationId xmlns:a16="http://schemas.microsoft.com/office/drawing/2014/main" id="{9BC07111-26FE-46C3-B897-C47D2F5DB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689882</xdr:colOff>
      <xdr:row>0</xdr:row>
      <xdr:rowOff>53068</xdr:rowOff>
    </xdr:from>
    <xdr:to>
      <xdr:col>1</xdr:col>
      <xdr:colOff>410935</xdr:colOff>
      <xdr:row>5</xdr:row>
      <xdr:rowOff>53068</xdr:rowOff>
    </xdr:to>
    <xdr:pic>
      <xdr:nvPicPr>
        <xdr:cNvPr id="2" name="Imagen 1">
          <a:extLst>
            <a:ext uri="{FF2B5EF4-FFF2-40B4-BE49-F238E27FC236}">
              <a16:creationId xmlns:a16="http://schemas.microsoft.com/office/drawing/2014/main" id="{9320774F-D8B2-43C1-9D3C-F4A4439008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9882" y="53068"/>
          <a:ext cx="949778" cy="9144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760B0-6A05-407D-BB87-A45737F2C37F}">
  <sheetPr>
    <tabColor rgb="FFFF0000"/>
  </sheetPr>
  <dimension ref="A1:Z53"/>
  <sheetViews>
    <sheetView showGridLines="0" tabSelected="1" topLeftCell="A20" zoomScale="70" zoomScaleNormal="70" workbookViewId="0">
      <selection activeCell="A21" sqref="A21"/>
    </sheetView>
  </sheetViews>
  <sheetFormatPr baseColWidth="10" defaultColWidth="22.140625" defaultRowHeight="15" x14ac:dyDescent="0.25"/>
  <cols>
    <col min="1" max="1" width="23.28515625" style="29" customWidth="1"/>
    <col min="2" max="2" width="42.85546875" style="28" customWidth="1"/>
    <col min="3" max="3" width="23.140625" style="12" customWidth="1"/>
    <col min="4" max="4" width="25.7109375" style="12" customWidth="1"/>
    <col min="5" max="5" width="24.140625" style="12" customWidth="1"/>
    <col min="6" max="6" width="23.140625" style="30" customWidth="1"/>
    <col min="7" max="7" width="24.140625" style="12" customWidth="1"/>
    <col min="8" max="8" width="23" style="12" customWidth="1"/>
    <col min="9" max="9" width="17.28515625" style="12" customWidth="1"/>
    <col min="10" max="10" width="23" style="12" customWidth="1"/>
    <col min="11" max="11" width="16.42578125" style="31" customWidth="1"/>
    <col min="12" max="12" width="32.7109375" style="12" customWidth="1"/>
    <col min="13" max="13" width="27.140625" style="58" customWidth="1"/>
    <col min="14" max="14" width="13" style="63" customWidth="1"/>
    <col min="15" max="15" width="26.85546875" style="37" customWidth="1"/>
    <col min="16" max="16" width="29.42578125" style="37" customWidth="1"/>
    <col min="17" max="17" width="30.28515625" style="37" customWidth="1"/>
    <col min="18" max="18" width="31.28515625" style="37" customWidth="1"/>
    <col min="19" max="19" width="29.140625" style="37" customWidth="1"/>
    <col min="20" max="20" width="24.85546875" style="37" customWidth="1"/>
    <col min="21" max="21" width="46" style="36" customWidth="1"/>
    <col min="22" max="22" width="43.7109375" style="36" customWidth="1"/>
    <col min="23" max="23" width="106" style="28" customWidth="1"/>
    <col min="24" max="26" width="21.7109375" style="28" customWidth="1"/>
    <col min="27" max="249" width="11.42578125" style="28" customWidth="1"/>
    <col min="250" max="250" width="7.28515625" style="28" customWidth="1"/>
    <col min="251" max="16384" width="22.140625" style="28"/>
  </cols>
  <sheetData>
    <row r="1" spans="1:26" s="3" customFormat="1" ht="29.25" customHeight="1" x14ac:dyDescent="0.25">
      <c r="A1" s="1"/>
      <c r="B1" s="212" t="s">
        <v>0</v>
      </c>
      <c r="C1" s="213"/>
      <c r="D1" s="213"/>
      <c r="E1" s="213"/>
      <c r="F1" s="213"/>
      <c r="G1" s="213"/>
      <c r="H1" s="213"/>
      <c r="I1" s="213"/>
      <c r="J1" s="213"/>
      <c r="K1" s="213"/>
      <c r="L1" s="213"/>
      <c r="M1" s="213"/>
      <c r="N1" s="213"/>
      <c r="O1" s="213"/>
      <c r="P1" s="213"/>
      <c r="Q1" s="213"/>
      <c r="R1" s="213"/>
      <c r="S1" s="213"/>
      <c r="T1" s="213"/>
      <c r="U1" s="213"/>
      <c r="V1" s="213"/>
      <c r="W1" s="213"/>
      <c r="X1" s="213"/>
      <c r="Y1" s="214"/>
      <c r="Z1" s="2" t="s">
        <v>1</v>
      </c>
    </row>
    <row r="2" spans="1:26" s="3" customFormat="1" ht="21.75" customHeight="1" x14ac:dyDescent="0.25">
      <c r="A2" s="4"/>
      <c r="B2" s="215"/>
      <c r="C2" s="216"/>
      <c r="D2" s="216"/>
      <c r="E2" s="216"/>
      <c r="F2" s="216"/>
      <c r="G2" s="216"/>
      <c r="H2" s="216"/>
      <c r="I2" s="216"/>
      <c r="J2" s="216"/>
      <c r="K2" s="216"/>
      <c r="L2" s="216"/>
      <c r="M2" s="216"/>
      <c r="N2" s="216"/>
      <c r="O2" s="216"/>
      <c r="P2" s="216"/>
      <c r="Q2" s="216"/>
      <c r="R2" s="216"/>
      <c r="S2" s="216"/>
      <c r="T2" s="216"/>
      <c r="U2" s="216"/>
      <c r="V2" s="216"/>
      <c r="W2" s="216"/>
      <c r="X2" s="216"/>
      <c r="Y2" s="217"/>
      <c r="Z2" s="5" t="s">
        <v>2</v>
      </c>
    </row>
    <row r="3" spans="1:26" s="3" customFormat="1" ht="38.25" customHeight="1" x14ac:dyDescent="0.25">
      <c r="A3" s="4"/>
      <c r="B3" s="218" t="s">
        <v>3</v>
      </c>
      <c r="C3" s="219"/>
      <c r="D3" s="219"/>
      <c r="E3" s="219"/>
      <c r="F3" s="219"/>
      <c r="G3" s="219"/>
      <c r="H3" s="219"/>
      <c r="I3" s="219"/>
      <c r="J3" s="219"/>
      <c r="K3" s="219"/>
      <c r="L3" s="219"/>
      <c r="M3" s="219"/>
      <c r="N3" s="219"/>
      <c r="O3" s="219"/>
      <c r="P3" s="219"/>
      <c r="Q3" s="219"/>
      <c r="R3" s="219"/>
      <c r="S3" s="219"/>
      <c r="T3" s="219"/>
      <c r="U3" s="219"/>
      <c r="V3" s="219"/>
      <c r="W3" s="219"/>
      <c r="X3" s="219"/>
      <c r="Y3" s="220"/>
      <c r="Z3" s="5" t="s">
        <v>4</v>
      </c>
    </row>
    <row r="4" spans="1:26" s="3" customFormat="1" ht="25.5" customHeight="1" x14ac:dyDescent="0.25">
      <c r="A4" s="4"/>
      <c r="B4" s="221"/>
      <c r="C4" s="222"/>
      <c r="D4" s="222"/>
      <c r="E4" s="222"/>
      <c r="F4" s="222"/>
      <c r="G4" s="222"/>
      <c r="H4" s="222"/>
      <c r="I4" s="222"/>
      <c r="J4" s="222"/>
      <c r="K4" s="222"/>
      <c r="L4" s="222"/>
      <c r="M4" s="222"/>
      <c r="N4" s="222"/>
      <c r="O4" s="222"/>
      <c r="P4" s="222"/>
      <c r="Q4" s="222"/>
      <c r="R4" s="222"/>
      <c r="S4" s="222"/>
      <c r="T4" s="222"/>
      <c r="U4" s="222"/>
      <c r="V4" s="222"/>
      <c r="W4" s="222"/>
      <c r="X4" s="222"/>
      <c r="Y4" s="223"/>
      <c r="Z4" s="6" t="s">
        <v>5</v>
      </c>
    </row>
    <row r="5" spans="1:26" s="3" customFormat="1" ht="18" customHeight="1" x14ac:dyDescent="0.25">
      <c r="A5" s="4"/>
      <c r="B5" s="224" t="s">
        <v>6</v>
      </c>
      <c r="C5" s="225"/>
      <c r="D5" s="225"/>
      <c r="E5" s="225"/>
      <c r="F5" s="225"/>
      <c r="G5" s="225"/>
      <c r="H5" s="225"/>
      <c r="I5" s="225"/>
      <c r="J5" s="225"/>
      <c r="K5" s="225"/>
      <c r="L5" s="225"/>
      <c r="M5" s="225"/>
      <c r="N5" s="225"/>
      <c r="O5" s="225"/>
      <c r="P5" s="225"/>
      <c r="Q5" s="225"/>
      <c r="R5" s="225"/>
      <c r="S5" s="225"/>
      <c r="T5" s="225"/>
      <c r="U5" s="225"/>
      <c r="V5" s="225"/>
      <c r="W5" s="225"/>
      <c r="X5" s="225"/>
      <c r="Y5" s="225"/>
      <c r="Z5" s="7"/>
    </row>
    <row r="6" spans="1:26" s="3" customFormat="1" ht="18" customHeight="1" x14ac:dyDescent="0.25">
      <c r="A6" s="4"/>
      <c r="B6" s="226" t="s">
        <v>69</v>
      </c>
      <c r="C6" s="227"/>
      <c r="D6" s="227"/>
      <c r="E6" s="227"/>
      <c r="F6" s="227"/>
      <c r="G6" s="227"/>
      <c r="H6" s="227"/>
      <c r="I6" s="227"/>
      <c r="J6" s="227"/>
      <c r="K6" s="227"/>
      <c r="L6" s="227"/>
      <c r="M6" s="227"/>
      <c r="N6" s="227"/>
      <c r="O6" s="227"/>
      <c r="P6" s="227"/>
      <c r="Q6" s="227"/>
      <c r="R6" s="227"/>
      <c r="S6" s="227"/>
      <c r="T6" s="227"/>
      <c r="U6" s="227"/>
      <c r="V6" s="227"/>
      <c r="W6" s="227"/>
      <c r="X6" s="227"/>
      <c r="Y6" s="227"/>
      <c r="Z6" s="8"/>
    </row>
    <row r="7" spans="1:26" s="3" customFormat="1" ht="18" customHeight="1" thickBot="1" x14ac:dyDescent="0.3">
      <c r="A7" s="4"/>
      <c r="B7" s="228" t="s">
        <v>7</v>
      </c>
      <c r="C7" s="229"/>
      <c r="D7" s="229"/>
      <c r="E7" s="229"/>
      <c r="F7" s="229"/>
      <c r="G7" s="229"/>
      <c r="H7" s="229"/>
      <c r="I7" s="229"/>
      <c r="J7" s="229"/>
      <c r="K7" s="229"/>
      <c r="L7" s="229"/>
      <c r="M7" s="229"/>
      <c r="N7" s="229"/>
      <c r="O7" s="229"/>
      <c r="P7" s="229"/>
      <c r="Q7" s="229"/>
      <c r="R7" s="229"/>
      <c r="S7" s="229"/>
      <c r="T7" s="229"/>
      <c r="U7" s="229"/>
      <c r="V7" s="229"/>
      <c r="W7" s="229"/>
      <c r="X7" s="229"/>
      <c r="Y7" s="229"/>
      <c r="Z7" s="72"/>
    </row>
    <row r="8" spans="1:26" s="9" customFormat="1" ht="26.1" customHeight="1" thickBot="1" x14ac:dyDescent="0.3">
      <c r="A8" s="246" t="s">
        <v>8</v>
      </c>
      <c r="B8" s="247"/>
      <c r="C8" s="248" t="s">
        <v>9</v>
      </c>
      <c r="D8" s="249"/>
      <c r="E8" s="250" t="s">
        <v>10</v>
      </c>
      <c r="F8" s="251"/>
      <c r="G8" s="252" t="s">
        <v>11</v>
      </c>
      <c r="H8" s="252"/>
      <c r="I8" s="252"/>
      <c r="J8" s="252"/>
      <c r="K8" s="252"/>
      <c r="L8" s="252"/>
      <c r="M8" s="246" t="s">
        <v>12</v>
      </c>
      <c r="N8" s="251"/>
      <c r="O8" s="230" t="s">
        <v>13</v>
      </c>
      <c r="P8" s="230"/>
      <c r="Q8" s="230"/>
      <c r="R8" s="230"/>
      <c r="S8" s="230"/>
      <c r="T8" s="230"/>
      <c r="U8" s="230"/>
      <c r="V8" s="149"/>
      <c r="W8" s="231" t="s">
        <v>14</v>
      </c>
      <c r="X8" s="232"/>
      <c r="Y8" s="232"/>
      <c r="Z8" s="233"/>
    </row>
    <row r="9" spans="1:26" s="12" customFormat="1" ht="33" customHeight="1" thickBot="1" x14ac:dyDescent="0.3">
      <c r="A9" s="240" t="s">
        <v>15</v>
      </c>
      <c r="B9" s="242" t="s">
        <v>16</v>
      </c>
      <c r="C9" s="244" t="s">
        <v>17</v>
      </c>
      <c r="D9" s="244" t="s">
        <v>18</v>
      </c>
      <c r="E9" s="242" t="s">
        <v>19</v>
      </c>
      <c r="F9" s="242" t="s">
        <v>20</v>
      </c>
      <c r="G9" s="244" t="s">
        <v>21</v>
      </c>
      <c r="H9" s="244" t="s">
        <v>22</v>
      </c>
      <c r="I9" s="244" t="s">
        <v>23</v>
      </c>
      <c r="J9" s="244" t="s">
        <v>24</v>
      </c>
      <c r="K9" s="262" t="s">
        <v>25</v>
      </c>
      <c r="L9" s="125" t="s">
        <v>26</v>
      </c>
      <c r="M9" s="264" t="s">
        <v>27</v>
      </c>
      <c r="N9" s="242" t="s">
        <v>28</v>
      </c>
      <c r="O9" s="266" t="s">
        <v>59</v>
      </c>
      <c r="P9" s="266" t="s">
        <v>29</v>
      </c>
      <c r="Q9" s="266" t="s">
        <v>30</v>
      </c>
      <c r="R9" s="266" t="s">
        <v>31</v>
      </c>
      <c r="S9" s="266" t="s">
        <v>32</v>
      </c>
      <c r="T9" s="266" t="s">
        <v>33</v>
      </c>
      <c r="U9" s="10" t="s">
        <v>34</v>
      </c>
      <c r="V9" s="11" t="s">
        <v>35</v>
      </c>
      <c r="W9" s="234"/>
      <c r="X9" s="235"/>
      <c r="Y9" s="235"/>
      <c r="Z9" s="236"/>
    </row>
    <row r="10" spans="1:26" s="12" customFormat="1" ht="18" customHeight="1" x14ac:dyDescent="0.25">
      <c r="A10" s="240"/>
      <c r="B10" s="242"/>
      <c r="C10" s="244"/>
      <c r="D10" s="244"/>
      <c r="E10" s="242"/>
      <c r="F10" s="242"/>
      <c r="G10" s="244"/>
      <c r="H10" s="244"/>
      <c r="I10" s="244"/>
      <c r="J10" s="244"/>
      <c r="K10" s="262"/>
      <c r="L10" s="13" t="s">
        <v>36</v>
      </c>
      <c r="M10" s="264"/>
      <c r="N10" s="242"/>
      <c r="O10" s="266"/>
      <c r="P10" s="266"/>
      <c r="Q10" s="266"/>
      <c r="R10" s="266"/>
      <c r="S10" s="266"/>
      <c r="T10" s="266"/>
      <c r="U10" s="14" t="s">
        <v>36</v>
      </c>
      <c r="V10" s="15" t="s">
        <v>37</v>
      </c>
      <c r="W10" s="237"/>
      <c r="X10" s="238"/>
      <c r="Y10" s="238"/>
      <c r="Z10" s="239"/>
    </row>
    <row r="11" spans="1:26" s="12" customFormat="1" ht="18" customHeight="1" x14ac:dyDescent="0.25">
      <c r="A11" s="240"/>
      <c r="B11" s="242"/>
      <c r="C11" s="244"/>
      <c r="D11" s="244"/>
      <c r="E11" s="242"/>
      <c r="F11" s="242"/>
      <c r="G11" s="244"/>
      <c r="H11" s="244"/>
      <c r="I11" s="244"/>
      <c r="J11" s="244"/>
      <c r="K11" s="262"/>
      <c r="L11" s="16" t="s">
        <v>38</v>
      </c>
      <c r="M11" s="264"/>
      <c r="N11" s="242"/>
      <c r="O11" s="266"/>
      <c r="P11" s="266"/>
      <c r="Q11" s="266"/>
      <c r="R11" s="266"/>
      <c r="S11" s="266"/>
      <c r="T11" s="266"/>
      <c r="U11" s="17" t="s">
        <v>38</v>
      </c>
      <c r="V11" s="18" t="s">
        <v>39</v>
      </c>
      <c r="W11" s="253" t="s">
        <v>40</v>
      </c>
      <c r="X11" s="254"/>
      <c r="Y11" s="254"/>
      <c r="Z11" s="255"/>
    </row>
    <row r="12" spans="1:26" s="12" customFormat="1" ht="18" customHeight="1" x14ac:dyDescent="0.25">
      <c r="A12" s="240"/>
      <c r="B12" s="242"/>
      <c r="C12" s="244"/>
      <c r="D12" s="244"/>
      <c r="E12" s="242"/>
      <c r="F12" s="242"/>
      <c r="G12" s="244"/>
      <c r="H12" s="244"/>
      <c r="I12" s="244"/>
      <c r="J12" s="244"/>
      <c r="K12" s="262"/>
      <c r="L12" s="19" t="s">
        <v>41</v>
      </c>
      <c r="M12" s="264"/>
      <c r="N12" s="242"/>
      <c r="O12" s="266"/>
      <c r="P12" s="266"/>
      <c r="Q12" s="266"/>
      <c r="R12" s="266"/>
      <c r="S12" s="266"/>
      <c r="T12" s="266"/>
      <c r="U12" s="20" t="s">
        <v>41</v>
      </c>
      <c r="V12" s="21" t="s">
        <v>42</v>
      </c>
      <c r="W12" s="256"/>
      <c r="X12" s="257"/>
      <c r="Y12" s="257"/>
      <c r="Z12" s="258"/>
    </row>
    <row r="13" spans="1:26" s="12" customFormat="1" ht="18" customHeight="1" x14ac:dyDescent="0.25">
      <c r="A13" s="240"/>
      <c r="B13" s="242"/>
      <c r="C13" s="244"/>
      <c r="D13" s="244"/>
      <c r="E13" s="242"/>
      <c r="F13" s="242"/>
      <c r="G13" s="244"/>
      <c r="H13" s="244"/>
      <c r="I13" s="244"/>
      <c r="J13" s="244"/>
      <c r="K13" s="262"/>
      <c r="L13" s="22" t="s">
        <v>43</v>
      </c>
      <c r="M13" s="264"/>
      <c r="N13" s="242"/>
      <c r="O13" s="266"/>
      <c r="P13" s="266"/>
      <c r="Q13" s="266"/>
      <c r="R13" s="266"/>
      <c r="S13" s="266"/>
      <c r="T13" s="266"/>
      <c r="U13" s="23" t="s">
        <v>43</v>
      </c>
      <c r="V13" s="24" t="s">
        <v>44</v>
      </c>
      <c r="W13" s="256"/>
      <c r="X13" s="257"/>
      <c r="Y13" s="257"/>
      <c r="Z13" s="258"/>
    </row>
    <row r="14" spans="1:26" s="12" customFormat="1" ht="18" customHeight="1" x14ac:dyDescent="0.25">
      <c r="A14" s="240"/>
      <c r="B14" s="242"/>
      <c r="C14" s="244"/>
      <c r="D14" s="244"/>
      <c r="E14" s="242"/>
      <c r="F14" s="242"/>
      <c r="G14" s="244"/>
      <c r="H14" s="244"/>
      <c r="I14" s="244"/>
      <c r="J14" s="244"/>
      <c r="K14" s="262"/>
      <c r="L14" s="25" t="s">
        <v>45</v>
      </c>
      <c r="M14" s="264"/>
      <c r="N14" s="242"/>
      <c r="O14" s="266"/>
      <c r="P14" s="266"/>
      <c r="Q14" s="266"/>
      <c r="R14" s="266"/>
      <c r="S14" s="266"/>
      <c r="T14" s="266"/>
      <c r="U14" s="26" t="s">
        <v>45</v>
      </c>
      <c r="V14" s="27" t="s">
        <v>46</v>
      </c>
      <c r="W14" s="259"/>
      <c r="X14" s="260"/>
      <c r="Y14" s="260"/>
      <c r="Z14" s="261"/>
    </row>
    <row r="15" spans="1:26" s="12" customFormat="1" ht="27" customHeight="1" thickBot="1" x14ac:dyDescent="0.3">
      <c r="A15" s="241"/>
      <c r="B15" s="243"/>
      <c r="C15" s="245"/>
      <c r="D15" s="245"/>
      <c r="E15" s="243"/>
      <c r="F15" s="243"/>
      <c r="G15" s="245"/>
      <c r="H15" s="245"/>
      <c r="I15" s="245"/>
      <c r="J15" s="245"/>
      <c r="K15" s="263"/>
      <c r="L15" s="150"/>
      <c r="M15" s="265"/>
      <c r="N15" s="243"/>
      <c r="O15" s="267"/>
      <c r="P15" s="267"/>
      <c r="Q15" s="267"/>
      <c r="R15" s="267"/>
      <c r="S15" s="267"/>
      <c r="T15" s="267"/>
      <c r="U15" s="151" t="s">
        <v>47</v>
      </c>
      <c r="V15" s="152" t="s">
        <v>48</v>
      </c>
      <c r="W15" s="153" t="s">
        <v>49</v>
      </c>
      <c r="X15" s="153" t="s">
        <v>50</v>
      </c>
      <c r="Y15" s="153" t="s">
        <v>51</v>
      </c>
      <c r="Z15" s="154" t="s">
        <v>52</v>
      </c>
    </row>
    <row r="16" spans="1:26" s="75" customFormat="1" ht="148.15" customHeight="1" x14ac:dyDescent="0.25">
      <c r="A16" s="76">
        <v>2020003630149</v>
      </c>
      <c r="B16" s="77" t="s">
        <v>70</v>
      </c>
      <c r="C16" s="78">
        <v>2409014</v>
      </c>
      <c r="D16" s="77" t="s">
        <v>71</v>
      </c>
      <c r="E16" s="78">
        <v>240901400</v>
      </c>
      <c r="F16" s="77" t="s">
        <v>72</v>
      </c>
      <c r="G16" s="79" t="s">
        <v>53</v>
      </c>
      <c r="H16" s="80">
        <v>1</v>
      </c>
      <c r="I16" s="80"/>
      <c r="J16" s="80">
        <v>1</v>
      </c>
      <c r="K16" s="80">
        <v>1</v>
      </c>
      <c r="L16" s="209">
        <f>(100%+30%)/2</f>
        <v>0.65</v>
      </c>
      <c r="M16" s="82" t="s">
        <v>75</v>
      </c>
      <c r="N16" s="83">
        <v>23</v>
      </c>
      <c r="O16" s="84">
        <v>25200000</v>
      </c>
      <c r="P16" s="84">
        <v>25200000</v>
      </c>
      <c r="Q16" s="85">
        <f t="shared" ref="Q16:Q21" si="0">O16-P16</f>
        <v>0</v>
      </c>
      <c r="R16" s="84">
        <v>25200000</v>
      </c>
      <c r="S16" s="84">
        <v>25200000</v>
      </c>
      <c r="T16" s="85">
        <f t="shared" ref="T16:T35" si="1">O16-R16</f>
        <v>0</v>
      </c>
      <c r="U16" s="81">
        <f>R16/O16</f>
        <v>1</v>
      </c>
      <c r="V16" s="81">
        <f>S16/O16</f>
        <v>1</v>
      </c>
      <c r="W16" s="172" t="s">
        <v>105</v>
      </c>
      <c r="X16" s="86"/>
      <c r="Y16" s="86"/>
      <c r="Z16" s="86"/>
    </row>
    <row r="17" spans="1:26" s="75" customFormat="1" ht="67.5" customHeight="1" x14ac:dyDescent="0.25">
      <c r="A17" s="90">
        <v>2024003630018</v>
      </c>
      <c r="B17" s="91" t="s">
        <v>76</v>
      </c>
      <c r="C17" s="92" t="s">
        <v>77</v>
      </c>
      <c r="D17" s="91" t="s">
        <v>71</v>
      </c>
      <c r="E17" s="92">
        <v>240901400</v>
      </c>
      <c r="F17" s="91" t="s">
        <v>72</v>
      </c>
      <c r="G17" s="93" t="s">
        <v>53</v>
      </c>
      <c r="H17" s="94">
        <v>1</v>
      </c>
      <c r="I17" s="94"/>
      <c r="J17" s="94">
        <v>1</v>
      </c>
      <c r="K17" s="94">
        <v>0.3</v>
      </c>
      <c r="L17" s="210"/>
      <c r="M17" s="95" t="s">
        <v>94</v>
      </c>
      <c r="N17" s="96">
        <v>1</v>
      </c>
      <c r="O17" s="97">
        <v>7000000</v>
      </c>
      <c r="P17" s="97">
        <v>5000000</v>
      </c>
      <c r="Q17" s="98">
        <f t="shared" si="0"/>
        <v>2000000</v>
      </c>
      <c r="R17" s="97">
        <v>5000000</v>
      </c>
      <c r="S17" s="97">
        <v>2708000</v>
      </c>
      <c r="T17" s="98">
        <f>O17-R17</f>
        <v>2000000</v>
      </c>
      <c r="U17" s="203">
        <f>SUM(R17:R20)/SUM(O17:O20)</f>
        <v>0.6705882352941176</v>
      </c>
      <c r="V17" s="203">
        <f>SUM(S17:S20)/SUM(O17:O20)</f>
        <v>0.37251764705882351</v>
      </c>
      <c r="W17" s="206" t="s">
        <v>217</v>
      </c>
      <c r="X17" s="200"/>
      <c r="Y17" s="200"/>
      <c r="Z17" s="200"/>
    </row>
    <row r="18" spans="1:26" s="75" customFormat="1" ht="69.75" customHeight="1" x14ac:dyDescent="0.25">
      <c r="A18" s="90">
        <v>2024003630018</v>
      </c>
      <c r="B18" s="99" t="s">
        <v>76</v>
      </c>
      <c r="C18" s="92" t="s">
        <v>77</v>
      </c>
      <c r="D18" s="91" t="s">
        <v>71</v>
      </c>
      <c r="E18" s="100">
        <v>240901400</v>
      </c>
      <c r="F18" s="165" t="s">
        <v>72</v>
      </c>
      <c r="G18" s="92" t="s">
        <v>53</v>
      </c>
      <c r="H18" s="166">
        <v>1</v>
      </c>
      <c r="I18" s="94"/>
      <c r="J18" s="94">
        <v>1</v>
      </c>
      <c r="K18" s="94">
        <v>0.3</v>
      </c>
      <c r="L18" s="210"/>
      <c r="M18" s="95" t="s">
        <v>102</v>
      </c>
      <c r="N18" s="96">
        <v>3</v>
      </c>
      <c r="O18" s="97">
        <v>4250000</v>
      </c>
      <c r="P18" s="97">
        <v>4250000</v>
      </c>
      <c r="Q18" s="98">
        <f t="shared" si="0"/>
        <v>0</v>
      </c>
      <c r="R18" s="97">
        <v>4250000</v>
      </c>
      <c r="S18" s="97">
        <v>3750000</v>
      </c>
      <c r="T18" s="98">
        <f>O18-R18</f>
        <v>0</v>
      </c>
      <c r="U18" s="204"/>
      <c r="V18" s="204"/>
      <c r="W18" s="207"/>
      <c r="X18" s="201"/>
      <c r="Y18" s="201"/>
      <c r="Z18" s="201"/>
    </row>
    <row r="19" spans="1:26" s="75" customFormat="1" ht="393.6" customHeight="1" x14ac:dyDescent="0.25">
      <c r="A19" s="126">
        <v>2024003630018</v>
      </c>
      <c r="B19" s="127" t="s">
        <v>76</v>
      </c>
      <c r="C19" s="128" t="s">
        <v>77</v>
      </c>
      <c r="D19" s="129" t="s">
        <v>71</v>
      </c>
      <c r="E19" s="130">
        <v>240901400</v>
      </c>
      <c r="F19" s="167" t="s">
        <v>72</v>
      </c>
      <c r="G19" s="128" t="s">
        <v>53</v>
      </c>
      <c r="H19" s="168">
        <v>1</v>
      </c>
      <c r="I19" s="131"/>
      <c r="J19" s="131">
        <v>1</v>
      </c>
      <c r="K19" s="94">
        <v>0.3</v>
      </c>
      <c r="L19" s="210"/>
      <c r="M19" s="132" t="s">
        <v>104</v>
      </c>
      <c r="N19" s="133">
        <v>4</v>
      </c>
      <c r="O19" s="134">
        <v>5000000</v>
      </c>
      <c r="P19" s="135">
        <v>5000000</v>
      </c>
      <c r="Q19" s="136">
        <f>O19-P19</f>
        <v>0</v>
      </c>
      <c r="R19" s="135">
        <v>5000000</v>
      </c>
      <c r="S19" s="135">
        <v>1458000</v>
      </c>
      <c r="T19" s="136">
        <f>O19-R19</f>
        <v>0</v>
      </c>
      <c r="U19" s="204"/>
      <c r="V19" s="204"/>
      <c r="W19" s="207"/>
      <c r="X19" s="201"/>
      <c r="Y19" s="201"/>
      <c r="Z19" s="201"/>
    </row>
    <row r="20" spans="1:26" s="75" customFormat="1" ht="220.9" customHeight="1" x14ac:dyDescent="0.25">
      <c r="A20" s="126">
        <v>2024003630018</v>
      </c>
      <c r="B20" s="127" t="s">
        <v>76</v>
      </c>
      <c r="C20" s="128" t="s">
        <v>222</v>
      </c>
      <c r="D20" s="129" t="s">
        <v>71</v>
      </c>
      <c r="E20" s="130">
        <v>240901401</v>
      </c>
      <c r="F20" s="167" t="s">
        <v>72</v>
      </c>
      <c r="G20" s="128" t="s">
        <v>53</v>
      </c>
      <c r="H20" s="168">
        <v>1</v>
      </c>
      <c r="I20" s="131"/>
      <c r="J20" s="131">
        <v>1</v>
      </c>
      <c r="K20" s="94">
        <v>0.3</v>
      </c>
      <c r="L20" s="211"/>
      <c r="M20" s="132" t="s">
        <v>223</v>
      </c>
      <c r="N20" s="133">
        <v>5</v>
      </c>
      <c r="O20" s="134">
        <v>5000000</v>
      </c>
      <c r="P20" s="135">
        <v>0</v>
      </c>
      <c r="Q20" s="136">
        <f>O20-P20</f>
        <v>5000000</v>
      </c>
      <c r="R20" s="135">
        <v>0</v>
      </c>
      <c r="S20" s="135">
        <v>0</v>
      </c>
      <c r="T20" s="136">
        <f>O20-R20</f>
        <v>5000000</v>
      </c>
      <c r="U20" s="205"/>
      <c r="V20" s="205"/>
      <c r="W20" s="208"/>
      <c r="X20" s="202"/>
      <c r="Y20" s="202"/>
      <c r="Z20" s="202"/>
    </row>
    <row r="21" spans="1:26" s="75" customFormat="1" ht="211.15" customHeight="1" x14ac:dyDescent="0.25">
      <c r="A21" s="76">
        <v>2020003630149</v>
      </c>
      <c r="B21" s="87" t="s">
        <v>70</v>
      </c>
      <c r="C21" s="78">
        <v>2409039</v>
      </c>
      <c r="D21" s="77" t="s">
        <v>74</v>
      </c>
      <c r="E21" s="169">
        <v>240903905</v>
      </c>
      <c r="F21" s="170" t="s">
        <v>73</v>
      </c>
      <c r="G21" s="78" t="s">
        <v>53</v>
      </c>
      <c r="H21" s="171">
        <v>1</v>
      </c>
      <c r="I21" s="80"/>
      <c r="J21" s="80">
        <v>1</v>
      </c>
      <c r="K21" s="80">
        <v>1</v>
      </c>
      <c r="L21" s="160">
        <f t="shared" ref="L21:L35" si="2">K21/J21</f>
        <v>1</v>
      </c>
      <c r="M21" s="82" t="s">
        <v>75</v>
      </c>
      <c r="N21" s="83">
        <v>23</v>
      </c>
      <c r="O21" s="88">
        <v>37250000</v>
      </c>
      <c r="P21" s="89">
        <v>37250000</v>
      </c>
      <c r="Q21" s="85">
        <f t="shared" si="0"/>
        <v>0</v>
      </c>
      <c r="R21" s="89">
        <v>37250000</v>
      </c>
      <c r="S21" s="89">
        <v>37250000</v>
      </c>
      <c r="T21" s="85">
        <f t="shared" si="1"/>
        <v>0</v>
      </c>
      <c r="U21" s="81">
        <f t="shared" ref="U21:U35" si="3">R21/O21</f>
        <v>1</v>
      </c>
      <c r="V21" s="81">
        <f t="shared" ref="V21:V35" si="4">S21/O21</f>
        <v>1</v>
      </c>
      <c r="W21" s="173" t="s">
        <v>216</v>
      </c>
      <c r="X21" s="86"/>
      <c r="Y21" s="86"/>
      <c r="Z21" s="86"/>
    </row>
    <row r="22" spans="1:26" s="75" customFormat="1" ht="60" customHeight="1" x14ac:dyDescent="0.25">
      <c r="A22" s="90">
        <v>2024003630018</v>
      </c>
      <c r="B22" s="91" t="s">
        <v>76</v>
      </c>
      <c r="C22" s="92" t="s">
        <v>78</v>
      </c>
      <c r="D22" s="91" t="s">
        <v>74</v>
      </c>
      <c r="E22" s="92" t="s">
        <v>79</v>
      </c>
      <c r="F22" s="91" t="s">
        <v>80</v>
      </c>
      <c r="G22" s="93" t="s">
        <v>81</v>
      </c>
      <c r="H22" s="94">
        <v>7</v>
      </c>
      <c r="I22" s="94"/>
      <c r="J22" s="94">
        <v>7</v>
      </c>
      <c r="K22" s="94">
        <v>14.106999999999999</v>
      </c>
      <c r="L22" s="197">
        <v>1</v>
      </c>
      <c r="M22" s="95" t="s">
        <v>94</v>
      </c>
      <c r="N22" s="96">
        <v>1</v>
      </c>
      <c r="O22" s="97">
        <v>58750000</v>
      </c>
      <c r="P22" s="97">
        <v>52450000</v>
      </c>
      <c r="Q22" s="98">
        <f>O22-P22</f>
        <v>6300000</v>
      </c>
      <c r="R22" s="97">
        <v>52450000</v>
      </c>
      <c r="S22" s="97">
        <v>6750000</v>
      </c>
      <c r="T22" s="98">
        <f>O22-R22</f>
        <v>6300000</v>
      </c>
      <c r="U22" s="268">
        <f>SUM(R22:R24)/SUM(O22:O24)</f>
        <v>0.74650602409638556</v>
      </c>
      <c r="V22" s="268">
        <f>SUM(S22:S24)/SUM(O22:O24)</f>
        <v>7.911325301204819E-2</v>
      </c>
      <c r="W22" s="271" t="s">
        <v>218</v>
      </c>
      <c r="X22" s="200"/>
      <c r="Y22" s="200"/>
      <c r="Z22" s="200"/>
    </row>
    <row r="23" spans="1:26" s="75" customFormat="1" ht="172.9" customHeight="1" x14ac:dyDescent="0.25">
      <c r="A23" s="90">
        <v>2024003630018</v>
      </c>
      <c r="B23" s="99" t="s">
        <v>76</v>
      </c>
      <c r="C23" s="92" t="s">
        <v>78</v>
      </c>
      <c r="D23" s="91" t="s">
        <v>74</v>
      </c>
      <c r="E23" s="100" t="s">
        <v>79</v>
      </c>
      <c r="F23" s="165" t="s">
        <v>80</v>
      </c>
      <c r="G23" s="93" t="s">
        <v>81</v>
      </c>
      <c r="H23" s="166">
        <v>7</v>
      </c>
      <c r="I23" s="94"/>
      <c r="J23" s="94">
        <v>7</v>
      </c>
      <c r="K23" s="94">
        <v>14.106999999999999</v>
      </c>
      <c r="L23" s="198"/>
      <c r="M23" s="95" t="s">
        <v>104</v>
      </c>
      <c r="N23" s="96">
        <v>4</v>
      </c>
      <c r="O23" s="97">
        <v>25000000</v>
      </c>
      <c r="P23" s="97">
        <v>25000000</v>
      </c>
      <c r="Q23" s="98">
        <f>O23-P23</f>
        <v>0</v>
      </c>
      <c r="R23" s="97">
        <v>25000000</v>
      </c>
      <c r="S23" s="97">
        <v>1458000</v>
      </c>
      <c r="T23" s="98">
        <f>O23-R23</f>
        <v>0</v>
      </c>
      <c r="U23" s="269"/>
      <c r="V23" s="269"/>
      <c r="W23" s="272"/>
      <c r="X23" s="201"/>
      <c r="Y23" s="201"/>
      <c r="Z23" s="201"/>
    </row>
    <row r="24" spans="1:26" s="75" customFormat="1" ht="172.9" customHeight="1" x14ac:dyDescent="0.25">
      <c r="A24" s="90">
        <v>2024003630018</v>
      </c>
      <c r="B24" s="99" t="s">
        <v>76</v>
      </c>
      <c r="C24" s="92" t="s">
        <v>78</v>
      </c>
      <c r="D24" s="91" t="s">
        <v>74</v>
      </c>
      <c r="E24" s="100" t="s">
        <v>79</v>
      </c>
      <c r="F24" s="165" t="s">
        <v>80</v>
      </c>
      <c r="G24" s="93" t="s">
        <v>81</v>
      </c>
      <c r="H24" s="166">
        <v>7</v>
      </c>
      <c r="I24" s="94"/>
      <c r="J24" s="94">
        <v>7</v>
      </c>
      <c r="K24" s="94">
        <v>14.106999999999999</v>
      </c>
      <c r="L24" s="199"/>
      <c r="M24" s="95" t="s">
        <v>223</v>
      </c>
      <c r="N24" s="96">
        <v>5</v>
      </c>
      <c r="O24" s="97">
        <v>20000000</v>
      </c>
      <c r="P24" s="97">
        <v>0</v>
      </c>
      <c r="Q24" s="98">
        <f>O24-P24</f>
        <v>20000000</v>
      </c>
      <c r="R24" s="97">
        <v>0</v>
      </c>
      <c r="S24" s="97">
        <v>0</v>
      </c>
      <c r="T24" s="98">
        <f>O24-R24</f>
        <v>20000000</v>
      </c>
      <c r="U24" s="270"/>
      <c r="V24" s="270"/>
      <c r="W24" s="273"/>
      <c r="X24" s="202"/>
      <c r="Y24" s="202"/>
      <c r="Z24" s="202"/>
    </row>
    <row r="25" spans="1:26" s="75" customFormat="1" ht="89.25" customHeight="1" x14ac:dyDescent="0.25">
      <c r="A25" s="90">
        <v>2024003630018</v>
      </c>
      <c r="B25" s="91" t="s">
        <v>76</v>
      </c>
      <c r="C25" s="92">
        <v>2409022</v>
      </c>
      <c r="D25" s="91" t="s">
        <v>82</v>
      </c>
      <c r="E25" s="92">
        <v>240902200</v>
      </c>
      <c r="F25" s="91" t="s">
        <v>83</v>
      </c>
      <c r="G25" s="93" t="s">
        <v>81</v>
      </c>
      <c r="H25" s="94">
        <v>500</v>
      </c>
      <c r="I25" s="94"/>
      <c r="J25" s="94">
        <v>500</v>
      </c>
      <c r="K25" s="94">
        <v>1438</v>
      </c>
      <c r="L25" s="203">
        <v>1</v>
      </c>
      <c r="M25" s="95" t="s">
        <v>94</v>
      </c>
      <c r="N25" s="96">
        <v>1</v>
      </c>
      <c r="O25" s="97">
        <v>29633221</v>
      </c>
      <c r="P25" s="97">
        <v>28694887.649999999</v>
      </c>
      <c r="Q25" s="98">
        <f t="shared" ref="Q25:Q35" si="5">O25-P25</f>
        <v>938333.35000000149</v>
      </c>
      <c r="R25" s="97">
        <v>28694887.649999999</v>
      </c>
      <c r="S25" s="97">
        <v>17376667.5</v>
      </c>
      <c r="T25" s="98">
        <f>O25-R25</f>
        <v>938333.35000000149</v>
      </c>
      <c r="U25" s="197">
        <f>SUM(R25:R29)/SUM(O25:O29)</f>
        <v>0.95855023645158899</v>
      </c>
      <c r="V25" s="197">
        <f>SUM(S25:S29)/SUM(O25:O29)</f>
        <v>0.43493014206284092</v>
      </c>
      <c r="W25" s="206" t="s">
        <v>219</v>
      </c>
      <c r="X25" s="200"/>
      <c r="Y25" s="200"/>
      <c r="Z25" s="200"/>
    </row>
    <row r="26" spans="1:26" s="75" customFormat="1" ht="89.25" customHeight="1" x14ac:dyDescent="0.25">
      <c r="A26" s="90">
        <v>2024003630018</v>
      </c>
      <c r="B26" s="99" t="s">
        <v>76</v>
      </c>
      <c r="C26" s="92">
        <v>2409022</v>
      </c>
      <c r="D26" s="91" t="s">
        <v>82</v>
      </c>
      <c r="E26" s="100">
        <v>240902200</v>
      </c>
      <c r="F26" s="165" t="s">
        <v>83</v>
      </c>
      <c r="G26" s="93" t="s">
        <v>81</v>
      </c>
      <c r="H26" s="166">
        <v>500</v>
      </c>
      <c r="I26" s="94"/>
      <c r="J26" s="94">
        <v>500</v>
      </c>
      <c r="K26" s="94">
        <v>1438</v>
      </c>
      <c r="L26" s="204"/>
      <c r="M26" s="95" t="s">
        <v>103</v>
      </c>
      <c r="N26" s="96">
        <v>2</v>
      </c>
      <c r="O26" s="97">
        <v>20000000</v>
      </c>
      <c r="P26" s="97">
        <v>20000000</v>
      </c>
      <c r="Q26" s="98">
        <f t="shared" si="5"/>
        <v>0</v>
      </c>
      <c r="R26" s="97">
        <v>20000000</v>
      </c>
      <c r="S26" s="97">
        <v>8666667</v>
      </c>
      <c r="T26" s="98">
        <f t="shared" si="1"/>
        <v>0</v>
      </c>
      <c r="U26" s="198"/>
      <c r="V26" s="198"/>
      <c r="W26" s="207"/>
      <c r="X26" s="201"/>
      <c r="Y26" s="201"/>
      <c r="Z26" s="201"/>
    </row>
    <row r="27" spans="1:26" s="75" customFormat="1" ht="89.25" customHeight="1" x14ac:dyDescent="0.25">
      <c r="A27" s="90">
        <v>2024003630018</v>
      </c>
      <c r="B27" s="91" t="s">
        <v>76</v>
      </c>
      <c r="C27" s="92">
        <v>2409022</v>
      </c>
      <c r="D27" s="91" t="s">
        <v>82</v>
      </c>
      <c r="E27" s="92">
        <v>240902200</v>
      </c>
      <c r="F27" s="91" t="s">
        <v>83</v>
      </c>
      <c r="G27" s="93" t="s">
        <v>81</v>
      </c>
      <c r="H27" s="94">
        <v>500</v>
      </c>
      <c r="I27" s="94"/>
      <c r="J27" s="94">
        <v>500</v>
      </c>
      <c r="K27" s="94">
        <v>1438</v>
      </c>
      <c r="L27" s="204"/>
      <c r="M27" s="95" t="s">
        <v>102</v>
      </c>
      <c r="N27" s="96">
        <v>3</v>
      </c>
      <c r="O27" s="101">
        <v>34869220.659999996</v>
      </c>
      <c r="P27" s="101">
        <v>34869220.350000001</v>
      </c>
      <c r="Q27" s="98">
        <f t="shared" si="5"/>
        <v>0.30999999493360519</v>
      </c>
      <c r="R27" s="101">
        <v>34869220.350000001</v>
      </c>
      <c r="S27" s="101">
        <v>13306790</v>
      </c>
      <c r="T27" s="98">
        <f t="shared" si="1"/>
        <v>0.30999999493360519</v>
      </c>
      <c r="U27" s="198"/>
      <c r="V27" s="198"/>
      <c r="W27" s="207"/>
      <c r="X27" s="201"/>
      <c r="Y27" s="201"/>
      <c r="Z27" s="201"/>
    </row>
    <row r="28" spans="1:26" s="75" customFormat="1" ht="117" customHeight="1" x14ac:dyDescent="0.25">
      <c r="A28" s="90">
        <v>2024003630018</v>
      </c>
      <c r="B28" s="99" t="s">
        <v>76</v>
      </c>
      <c r="C28" s="92">
        <v>2409022</v>
      </c>
      <c r="D28" s="91" t="s">
        <v>82</v>
      </c>
      <c r="E28" s="100">
        <v>240902200</v>
      </c>
      <c r="F28" s="165" t="s">
        <v>83</v>
      </c>
      <c r="G28" s="93" t="s">
        <v>81</v>
      </c>
      <c r="H28" s="166">
        <v>500</v>
      </c>
      <c r="I28" s="94"/>
      <c r="J28" s="94">
        <v>500</v>
      </c>
      <c r="K28" s="94">
        <v>1438</v>
      </c>
      <c r="L28" s="204"/>
      <c r="M28" s="95" t="s">
        <v>104</v>
      </c>
      <c r="N28" s="96">
        <v>4</v>
      </c>
      <c r="O28" s="102">
        <v>20000000</v>
      </c>
      <c r="P28" s="97">
        <v>20000000</v>
      </c>
      <c r="Q28" s="98">
        <f t="shared" si="5"/>
        <v>0</v>
      </c>
      <c r="R28" s="97">
        <v>20000000</v>
      </c>
      <c r="S28" s="97">
        <v>7640790</v>
      </c>
      <c r="T28" s="98">
        <f t="shared" si="1"/>
        <v>0</v>
      </c>
      <c r="U28" s="198"/>
      <c r="V28" s="198"/>
      <c r="W28" s="207"/>
      <c r="X28" s="201"/>
      <c r="Y28" s="201"/>
      <c r="Z28" s="201"/>
    </row>
    <row r="29" spans="1:26" s="75" customFormat="1" ht="117" customHeight="1" x14ac:dyDescent="0.25">
      <c r="A29" s="90">
        <v>2024003630018</v>
      </c>
      <c r="B29" s="99" t="s">
        <v>76</v>
      </c>
      <c r="C29" s="92">
        <v>2409022</v>
      </c>
      <c r="D29" s="91" t="s">
        <v>82</v>
      </c>
      <c r="E29" s="100">
        <v>240902200</v>
      </c>
      <c r="F29" s="165" t="s">
        <v>83</v>
      </c>
      <c r="G29" s="93" t="s">
        <v>81</v>
      </c>
      <c r="H29" s="166">
        <v>500</v>
      </c>
      <c r="I29" s="94"/>
      <c r="J29" s="94">
        <v>500</v>
      </c>
      <c r="K29" s="94">
        <v>1438</v>
      </c>
      <c r="L29" s="205"/>
      <c r="M29" s="95" t="s">
        <v>223</v>
      </c>
      <c r="N29" s="96">
        <v>5</v>
      </c>
      <c r="O29" s="102">
        <v>3540000</v>
      </c>
      <c r="P29" s="97">
        <v>0</v>
      </c>
      <c r="Q29" s="98">
        <f t="shared" si="5"/>
        <v>3540000</v>
      </c>
      <c r="R29" s="97">
        <v>0</v>
      </c>
      <c r="S29" s="97">
        <v>0</v>
      </c>
      <c r="T29" s="98">
        <f t="shared" si="1"/>
        <v>3540000</v>
      </c>
      <c r="U29" s="199"/>
      <c r="V29" s="199"/>
      <c r="W29" s="208"/>
      <c r="X29" s="202"/>
      <c r="Y29" s="202"/>
      <c r="Z29" s="202"/>
    </row>
    <row r="30" spans="1:26" s="75" customFormat="1" ht="60" customHeight="1" x14ac:dyDescent="0.25">
      <c r="A30" s="90">
        <v>2024003630018</v>
      </c>
      <c r="B30" s="99" t="s">
        <v>76</v>
      </c>
      <c r="C30" s="92" t="s">
        <v>84</v>
      </c>
      <c r="D30" s="91" t="s">
        <v>85</v>
      </c>
      <c r="E30" s="100" t="s">
        <v>86</v>
      </c>
      <c r="F30" s="165" t="s">
        <v>87</v>
      </c>
      <c r="G30" s="93" t="s">
        <v>81</v>
      </c>
      <c r="H30" s="166">
        <v>25</v>
      </c>
      <c r="I30" s="94"/>
      <c r="J30" s="94">
        <v>25</v>
      </c>
      <c r="K30" s="94">
        <v>192</v>
      </c>
      <c r="L30" s="197">
        <v>1</v>
      </c>
      <c r="M30" s="95" t="s">
        <v>94</v>
      </c>
      <c r="N30" s="96">
        <v>1</v>
      </c>
      <c r="O30" s="102">
        <v>23750000</v>
      </c>
      <c r="P30" s="97">
        <v>22814996.649999999</v>
      </c>
      <c r="Q30" s="98">
        <f t="shared" si="5"/>
        <v>935003.35000000149</v>
      </c>
      <c r="R30" s="97">
        <v>22814996.649999999</v>
      </c>
      <c r="S30" s="97">
        <v>15833334.5</v>
      </c>
      <c r="T30" s="98">
        <f>O30-R30</f>
        <v>935003.35000000149</v>
      </c>
      <c r="U30" s="197">
        <f>SUM(R30:R33)/SUM(O30:O33)</f>
        <v>0.95188700775193802</v>
      </c>
      <c r="V30" s="197">
        <f>SUM(S30:S33)/SUM(P30:P33)</f>
        <v>0.72824037222058402</v>
      </c>
      <c r="W30" s="274" t="s">
        <v>220</v>
      </c>
      <c r="X30" s="200"/>
      <c r="Y30" s="200"/>
      <c r="Z30" s="200"/>
    </row>
    <row r="31" spans="1:26" s="75" customFormat="1" ht="45" x14ac:dyDescent="0.25">
      <c r="A31" s="90">
        <v>2024003630018</v>
      </c>
      <c r="B31" s="99" t="s">
        <v>76</v>
      </c>
      <c r="C31" s="92" t="s">
        <v>84</v>
      </c>
      <c r="D31" s="91" t="s">
        <v>85</v>
      </c>
      <c r="E31" s="100" t="s">
        <v>86</v>
      </c>
      <c r="F31" s="165" t="s">
        <v>87</v>
      </c>
      <c r="G31" s="93" t="s">
        <v>81</v>
      </c>
      <c r="H31" s="166">
        <v>25</v>
      </c>
      <c r="I31" s="94"/>
      <c r="J31" s="94">
        <v>25</v>
      </c>
      <c r="K31" s="94">
        <v>192</v>
      </c>
      <c r="L31" s="198"/>
      <c r="M31" s="95" t="s">
        <v>103</v>
      </c>
      <c r="N31" s="96">
        <v>2</v>
      </c>
      <c r="O31" s="101">
        <v>20000000</v>
      </c>
      <c r="P31" s="97">
        <v>20000000</v>
      </c>
      <c r="Q31" s="98">
        <f t="shared" si="5"/>
        <v>0</v>
      </c>
      <c r="R31" s="97">
        <v>20000000</v>
      </c>
      <c r="S31" s="97">
        <v>18666665</v>
      </c>
      <c r="T31" s="98">
        <f>O31-R31</f>
        <v>0</v>
      </c>
      <c r="U31" s="198"/>
      <c r="V31" s="198"/>
      <c r="W31" s="275"/>
      <c r="X31" s="201"/>
      <c r="Y31" s="201"/>
      <c r="Z31" s="201"/>
    </row>
    <row r="32" spans="1:26" s="75" customFormat="1" ht="45" x14ac:dyDescent="0.25">
      <c r="A32" s="90">
        <v>2024003630018</v>
      </c>
      <c r="B32" s="99" t="s">
        <v>76</v>
      </c>
      <c r="C32" s="92" t="s">
        <v>84</v>
      </c>
      <c r="D32" s="91" t="s">
        <v>85</v>
      </c>
      <c r="E32" s="100" t="s">
        <v>86</v>
      </c>
      <c r="F32" s="165" t="s">
        <v>87</v>
      </c>
      <c r="G32" s="93" t="s">
        <v>81</v>
      </c>
      <c r="H32" s="166">
        <v>25</v>
      </c>
      <c r="I32" s="94"/>
      <c r="J32" s="94">
        <v>25</v>
      </c>
      <c r="K32" s="94">
        <v>192</v>
      </c>
      <c r="L32" s="198"/>
      <c r="M32" s="95" t="s">
        <v>102</v>
      </c>
      <c r="N32" s="96">
        <v>3</v>
      </c>
      <c r="O32" s="102">
        <v>26875000</v>
      </c>
      <c r="P32" s="97">
        <v>23930893.350000001</v>
      </c>
      <c r="Q32" s="98">
        <f t="shared" si="5"/>
        <v>2944106.6499999985</v>
      </c>
      <c r="R32" s="97">
        <v>23930893.350000001</v>
      </c>
      <c r="S32" s="97">
        <v>13306790</v>
      </c>
      <c r="T32" s="98">
        <f t="shared" si="1"/>
        <v>2944106.6499999985</v>
      </c>
      <c r="U32" s="198"/>
      <c r="V32" s="198"/>
      <c r="W32" s="275"/>
      <c r="X32" s="201"/>
      <c r="Y32" s="201"/>
      <c r="Z32" s="201"/>
    </row>
    <row r="33" spans="1:26" s="75" customFormat="1" ht="35.450000000000003" customHeight="1" x14ac:dyDescent="0.25">
      <c r="A33" s="90">
        <v>2024003630018</v>
      </c>
      <c r="B33" s="99" t="s">
        <v>76</v>
      </c>
      <c r="C33" s="92" t="s">
        <v>84</v>
      </c>
      <c r="D33" s="91" t="s">
        <v>85</v>
      </c>
      <c r="E33" s="100" t="s">
        <v>86</v>
      </c>
      <c r="F33" s="165" t="s">
        <v>87</v>
      </c>
      <c r="G33" s="93" t="s">
        <v>81</v>
      </c>
      <c r="H33" s="166">
        <v>25</v>
      </c>
      <c r="I33" s="94"/>
      <c r="J33" s="94">
        <v>25</v>
      </c>
      <c r="K33" s="94">
        <v>192</v>
      </c>
      <c r="L33" s="199"/>
      <c r="M33" s="95" t="s">
        <v>104</v>
      </c>
      <c r="N33" s="96">
        <v>4</v>
      </c>
      <c r="O33" s="101">
        <v>10000000</v>
      </c>
      <c r="P33" s="97">
        <v>10000000</v>
      </c>
      <c r="Q33" s="98">
        <f t="shared" si="5"/>
        <v>0</v>
      </c>
      <c r="R33" s="97">
        <v>10000000</v>
      </c>
      <c r="S33" s="97">
        <v>8082666</v>
      </c>
      <c r="T33" s="98">
        <f t="shared" si="1"/>
        <v>0</v>
      </c>
      <c r="U33" s="199"/>
      <c r="V33" s="199"/>
      <c r="W33" s="276"/>
      <c r="X33" s="202"/>
      <c r="Y33" s="202"/>
      <c r="Z33" s="202"/>
    </row>
    <row r="34" spans="1:26" s="75" customFormat="1" ht="45" x14ac:dyDescent="0.25">
      <c r="A34" s="90">
        <v>2024003630018</v>
      </c>
      <c r="B34" s="99" t="s">
        <v>76</v>
      </c>
      <c r="C34" s="92" t="s">
        <v>88</v>
      </c>
      <c r="D34" s="91" t="s">
        <v>89</v>
      </c>
      <c r="E34" s="100" t="s">
        <v>90</v>
      </c>
      <c r="F34" s="165" t="s">
        <v>91</v>
      </c>
      <c r="G34" s="92" t="s">
        <v>81</v>
      </c>
      <c r="H34" s="166">
        <v>1</v>
      </c>
      <c r="I34" s="94"/>
      <c r="J34" s="94">
        <v>1</v>
      </c>
      <c r="K34" s="94">
        <v>0</v>
      </c>
      <c r="L34" s="81">
        <f t="shared" si="2"/>
        <v>0</v>
      </c>
      <c r="M34" s="95" t="s">
        <v>94</v>
      </c>
      <c r="N34" s="96">
        <v>1</v>
      </c>
      <c r="O34" s="101">
        <v>7000000</v>
      </c>
      <c r="P34" s="97">
        <v>7000000</v>
      </c>
      <c r="Q34" s="98">
        <f t="shared" si="5"/>
        <v>0</v>
      </c>
      <c r="R34" s="97">
        <v>7000000</v>
      </c>
      <c r="S34" s="97">
        <v>4540000</v>
      </c>
      <c r="T34" s="98">
        <f t="shared" si="1"/>
        <v>0</v>
      </c>
      <c r="U34" s="81">
        <f>R34/O34</f>
        <v>1</v>
      </c>
      <c r="V34" s="81">
        <f>S34/O34</f>
        <v>0.64857142857142858</v>
      </c>
      <c r="W34" s="274" t="s">
        <v>221</v>
      </c>
      <c r="X34" s="200"/>
      <c r="Y34" s="200"/>
      <c r="Z34" s="200"/>
    </row>
    <row r="35" spans="1:26" s="75" customFormat="1" ht="95.45" customHeight="1" thickBot="1" x14ac:dyDescent="0.3">
      <c r="A35" s="90">
        <v>2024003630018</v>
      </c>
      <c r="B35" s="99" t="s">
        <v>76</v>
      </c>
      <c r="C35" s="92" t="s">
        <v>88</v>
      </c>
      <c r="D35" s="91" t="s">
        <v>89</v>
      </c>
      <c r="E35" s="100" t="s">
        <v>92</v>
      </c>
      <c r="F35" s="165" t="s">
        <v>93</v>
      </c>
      <c r="G35" s="92" t="s">
        <v>53</v>
      </c>
      <c r="H35" s="166">
        <v>1</v>
      </c>
      <c r="I35" s="94"/>
      <c r="J35" s="94">
        <v>1</v>
      </c>
      <c r="K35" s="94">
        <v>0.6</v>
      </c>
      <c r="L35" s="81">
        <f t="shared" si="2"/>
        <v>0.6</v>
      </c>
      <c r="M35" s="95" t="s">
        <v>94</v>
      </c>
      <c r="N35" s="96">
        <v>1</v>
      </c>
      <c r="O35" s="102">
        <v>7000000</v>
      </c>
      <c r="P35" s="97">
        <v>7000000</v>
      </c>
      <c r="Q35" s="98">
        <f t="shared" si="5"/>
        <v>0</v>
      </c>
      <c r="R35" s="97">
        <v>7000000</v>
      </c>
      <c r="S35" s="97">
        <v>4376000</v>
      </c>
      <c r="T35" s="98">
        <f t="shared" si="1"/>
        <v>0</v>
      </c>
      <c r="U35" s="81">
        <f t="shared" si="3"/>
        <v>1</v>
      </c>
      <c r="V35" s="81">
        <f t="shared" si="4"/>
        <v>0.62514285714285711</v>
      </c>
      <c r="W35" s="279"/>
      <c r="X35" s="280"/>
      <c r="Y35" s="280"/>
      <c r="Z35" s="280"/>
    </row>
    <row r="36" spans="1:26" ht="33" customHeight="1" thickBot="1" x14ac:dyDescent="0.3">
      <c r="A36" s="137"/>
      <c r="B36" s="138"/>
      <c r="C36" s="139"/>
      <c r="D36" s="140"/>
      <c r="E36" s="139"/>
      <c r="F36" s="138"/>
      <c r="G36" s="141"/>
      <c r="H36" s="142"/>
      <c r="I36" s="142"/>
      <c r="J36" s="142"/>
      <c r="K36" s="143"/>
      <c r="L36" s="144"/>
      <c r="M36" s="145"/>
      <c r="N36" s="142"/>
      <c r="O36" s="146">
        <f t="shared" ref="O36:T36" si="6">SUM(O16:O35)</f>
        <v>390117441.65999997</v>
      </c>
      <c r="P36" s="146">
        <f>SUM(P16:P35)</f>
        <v>348459998</v>
      </c>
      <c r="Q36" s="146">
        <f t="shared" si="6"/>
        <v>41657443.659999996</v>
      </c>
      <c r="R36" s="146">
        <f t="shared" si="6"/>
        <v>348459998</v>
      </c>
      <c r="S36" s="146">
        <f t="shared" si="6"/>
        <v>190370370</v>
      </c>
      <c r="T36" s="146">
        <f t="shared" si="6"/>
        <v>41657443.659999996</v>
      </c>
      <c r="U36" s="147">
        <f>R36/O36</f>
        <v>0.89321819736451114</v>
      </c>
      <c r="V36" s="147">
        <f>S36/O36</f>
        <v>0.48798220656310459</v>
      </c>
      <c r="W36" s="148"/>
      <c r="X36" s="148"/>
      <c r="Y36" s="148"/>
      <c r="Z36" s="148"/>
    </row>
    <row r="37" spans="1:26" ht="33" customHeight="1" x14ac:dyDescent="0.25">
      <c r="M37" s="32"/>
      <c r="N37" s="33"/>
      <c r="O37" s="34"/>
      <c r="P37" s="34"/>
      <c r="Q37" s="34"/>
      <c r="R37" s="34"/>
      <c r="S37" s="34"/>
      <c r="T37" s="35"/>
    </row>
    <row r="38" spans="1:26" ht="15.75" thickBot="1" x14ac:dyDescent="0.3">
      <c r="M38" s="32"/>
      <c r="N38" s="33"/>
    </row>
    <row r="39" spans="1:26" ht="37.5" customHeight="1" x14ac:dyDescent="0.25">
      <c r="L39" s="38" t="s">
        <v>54</v>
      </c>
      <c r="M39" s="39" t="s">
        <v>55</v>
      </c>
      <c r="N39" s="40" t="s">
        <v>56</v>
      </c>
      <c r="P39" s="41" t="s">
        <v>13</v>
      </c>
      <c r="Q39" s="41" t="s">
        <v>57</v>
      </c>
      <c r="R39" s="41" t="s">
        <v>56</v>
      </c>
    </row>
    <row r="40" spans="1:26" ht="37.5" customHeight="1" x14ac:dyDescent="0.25">
      <c r="L40" s="42" t="s">
        <v>58</v>
      </c>
      <c r="M40" s="43">
        <v>4</v>
      </c>
      <c r="N40" s="44">
        <f>M40/$M$45</f>
        <v>0.5714285714285714</v>
      </c>
      <c r="P40" s="124" t="s">
        <v>59</v>
      </c>
      <c r="Q40" s="45">
        <f>O36</f>
        <v>390117441.65999997</v>
      </c>
      <c r="R40" s="46">
        <f>Q40/Q40</f>
        <v>1</v>
      </c>
    </row>
    <row r="41" spans="1:26" ht="37.5" customHeight="1" x14ac:dyDescent="0.25">
      <c r="L41" s="42" t="s">
        <v>60</v>
      </c>
      <c r="M41" s="47"/>
      <c r="N41" s="44">
        <f t="shared" ref="N41:N44" si="7">M41/$M$45</f>
        <v>0</v>
      </c>
      <c r="P41" s="124" t="s">
        <v>61</v>
      </c>
      <c r="Q41" s="45">
        <f>P36</f>
        <v>348459998</v>
      </c>
      <c r="R41" s="46">
        <f>Q41/Q40</f>
        <v>0.89321819736451114</v>
      </c>
    </row>
    <row r="42" spans="1:26" ht="37.5" customHeight="1" x14ac:dyDescent="0.25">
      <c r="L42" s="42" t="s">
        <v>62</v>
      </c>
      <c r="M42" s="48">
        <v>2</v>
      </c>
      <c r="N42" s="44">
        <f t="shared" si="7"/>
        <v>0.2857142857142857</v>
      </c>
      <c r="P42" s="124" t="s">
        <v>63</v>
      </c>
      <c r="Q42" s="45">
        <f>Q36</f>
        <v>41657443.659999996</v>
      </c>
      <c r="R42" s="46">
        <f>Q42/Q40</f>
        <v>0.10678180263548896</v>
      </c>
    </row>
    <row r="43" spans="1:26" ht="37.5" customHeight="1" x14ac:dyDescent="0.25">
      <c r="C43" s="73" t="s">
        <v>95</v>
      </c>
      <c r="D43" s="73" t="s">
        <v>96</v>
      </c>
      <c r="E43" s="73" t="s">
        <v>64</v>
      </c>
      <c r="L43" s="42" t="s">
        <v>65</v>
      </c>
      <c r="M43" s="49">
        <v>0</v>
      </c>
      <c r="N43" s="44">
        <f t="shared" si="7"/>
        <v>0</v>
      </c>
      <c r="P43" s="124" t="s">
        <v>31</v>
      </c>
      <c r="Q43" s="45">
        <f>R36</f>
        <v>348459998</v>
      </c>
      <c r="R43" s="46">
        <f>Q43/Q40</f>
        <v>0.89321819736451114</v>
      </c>
      <c r="S43" s="28"/>
      <c r="T43" s="50"/>
      <c r="U43" s="51"/>
      <c r="V43" s="51"/>
    </row>
    <row r="44" spans="1:26" ht="37.5" customHeight="1" x14ac:dyDescent="0.25">
      <c r="C44" s="74" t="s">
        <v>97</v>
      </c>
      <c r="D44" s="74" t="s">
        <v>98</v>
      </c>
      <c r="E44" s="74" t="s">
        <v>99</v>
      </c>
      <c r="L44" s="42" t="s">
        <v>66</v>
      </c>
      <c r="M44" s="52">
        <v>1</v>
      </c>
      <c r="N44" s="44">
        <f t="shared" si="7"/>
        <v>0.14285714285714285</v>
      </c>
      <c r="P44" s="124" t="s">
        <v>32</v>
      </c>
      <c r="Q44" s="45">
        <f>S36</f>
        <v>190370370</v>
      </c>
      <c r="R44" s="46">
        <f>Q44/Q40</f>
        <v>0.48798220656310459</v>
      </c>
      <c r="S44" s="28"/>
      <c r="T44" s="28"/>
      <c r="U44" s="51"/>
      <c r="V44" s="51"/>
    </row>
    <row r="45" spans="1:26" ht="37.5" customHeight="1" thickBot="1" x14ac:dyDescent="0.3">
      <c r="C45" s="74" t="s">
        <v>100</v>
      </c>
      <c r="D45" s="74" t="s">
        <v>101</v>
      </c>
      <c r="E45" s="74" t="s">
        <v>67</v>
      </c>
      <c r="L45" s="53" t="s">
        <v>68</v>
      </c>
      <c r="M45" s="54">
        <f>SUM(M40:M44)</f>
        <v>7</v>
      </c>
      <c r="N45" s="55">
        <f>AVERAGE(N40:N44)</f>
        <v>0.2</v>
      </c>
      <c r="P45" s="124" t="s">
        <v>214</v>
      </c>
      <c r="Q45" s="45">
        <f>T36</f>
        <v>41657443.659999996</v>
      </c>
      <c r="R45" s="46">
        <f>Q45/Q40</f>
        <v>0.10678180263548896</v>
      </c>
      <c r="S45" s="28"/>
      <c r="T45" s="28"/>
      <c r="U45" s="51"/>
      <c r="V45" s="51"/>
    </row>
    <row r="46" spans="1:26" ht="40.5" customHeight="1" x14ac:dyDescent="0.25">
      <c r="C46" s="56"/>
      <c r="D46" s="56"/>
      <c r="L46" s="57"/>
      <c r="N46" s="59"/>
      <c r="O46" s="60">
        <f t="shared" ref="O46:T46" si="8">SUBTOTAL(9,O17:O19)</f>
        <v>16250000</v>
      </c>
      <c r="P46" s="60">
        <f t="shared" si="8"/>
        <v>14250000</v>
      </c>
      <c r="Q46" s="60">
        <f t="shared" si="8"/>
        <v>2000000</v>
      </c>
      <c r="R46" s="60">
        <f t="shared" si="8"/>
        <v>14250000</v>
      </c>
      <c r="S46" s="60">
        <f t="shared" si="8"/>
        <v>7916000</v>
      </c>
      <c r="T46" s="60">
        <f t="shared" si="8"/>
        <v>2000000</v>
      </c>
      <c r="U46" s="62"/>
      <c r="V46" s="62"/>
    </row>
    <row r="47" spans="1:26" x14ac:dyDescent="0.25">
      <c r="O47" s="64"/>
      <c r="P47" s="64"/>
      <c r="Q47" s="64"/>
      <c r="R47" s="65"/>
      <c r="S47" s="65"/>
      <c r="T47" s="65"/>
    </row>
    <row r="48" spans="1:26" x14ac:dyDescent="0.25">
      <c r="O48" s="64"/>
      <c r="P48" s="64"/>
      <c r="Q48" s="64"/>
      <c r="R48" s="59"/>
      <c r="S48" s="59"/>
      <c r="T48" s="59"/>
      <c r="U48" s="66"/>
      <c r="V48" s="66"/>
    </row>
    <row r="50" spans="1:22" s="68" customFormat="1" ht="15.75" x14ac:dyDescent="0.25">
      <c r="A50" s="29"/>
      <c r="B50" s="28"/>
      <c r="C50" s="12"/>
      <c r="D50" s="12"/>
      <c r="E50" s="12"/>
      <c r="F50" s="30"/>
      <c r="G50" s="12"/>
      <c r="H50" s="12"/>
      <c r="I50" s="12"/>
      <c r="J50" s="12"/>
      <c r="K50" s="31"/>
      <c r="L50" s="12"/>
      <c r="M50" s="58"/>
      <c r="N50" s="63"/>
      <c r="O50" s="277"/>
      <c r="P50" s="277"/>
      <c r="Q50" s="277"/>
      <c r="R50" s="277"/>
      <c r="S50" s="277"/>
      <c r="T50" s="277"/>
      <c r="U50" s="277"/>
      <c r="V50" s="67"/>
    </row>
    <row r="51" spans="1:22" s="68" customFormat="1" ht="15.75" x14ac:dyDescent="0.25">
      <c r="A51" s="29"/>
      <c r="B51" s="28"/>
      <c r="C51" s="12"/>
      <c r="D51" s="12"/>
      <c r="E51" s="12"/>
      <c r="F51" s="30"/>
      <c r="G51" s="12"/>
      <c r="H51" s="12"/>
      <c r="I51" s="12"/>
      <c r="J51" s="12"/>
      <c r="K51" s="31"/>
      <c r="L51" s="12"/>
      <c r="M51" s="58"/>
      <c r="N51" s="63"/>
      <c r="O51" s="278"/>
      <c r="P51" s="278"/>
      <c r="Q51" s="278"/>
      <c r="R51" s="278"/>
      <c r="S51" s="278"/>
      <c r="T51" s="278"/>
      <c r="U51" s="278"/>
      <c r="V51" s="60"/>
    </row>
    <row r="52" spans="1:22" s="68" customFormat="1" ht="15.75" x14ac:dyDescent="0.25">
      <c r="A52" s="29"/>
      <c r="B52" s="28"/>
      <c r="C52" s="12"/>
      <c r="D52" s="12"/>
      <c r="E52" s="12"/>
      <c r="F52" s="30"/>
      <c r="G52" s="12"/>
      <c r="H52" s="12"/>
      <c r="I52" s="12"/>
      <c r="J52" s="12"/>
      <c r="K52" s="31"/>
      <c r="L52" s="12"/>
      <c r="M52" s="58"/>
      <c r="N52" s="63"/>
      <c r="O52" s="69"/>
      <c r="P52" s="69"/>
      <c r="Q52" s="69"/>
      <c r="R52" s="61"/>
      <c r="S52" s="61"/>
      <c r="T52" s="61"/>
      <c r="U52" s="70"/>
      <c r="V52" s="70"/>
    </row>
    <row r="53" spans="1:22" s="68" customFormat="1" x14ac:dyDescent="0.25">
      <c r="A53" s="29"/>
      <c r="B53" s="28"/>
      <c r="C53" s="12"/>
      <c r="D53" s="12"/>
      <c r="E53" s="12"/>
      <c r="F53" s="30"/>
      <c r="G53" s="12"/>
      <c r="H53" s="12"/>
      <c r="I53" s="12"/>
      <c r="J53" s="12"/>
      <c r="K53" s="31"/>
      <c r="L53" s="12"/>
      <c r="M53" s="58"/>
      <c r="N53" s="63"/>
      <c r="O53" s="64"/>
      <c r="P53" s="64"/>
      <c r="Q53" s="64"/>
      <c r="R53" s="59"/>
      <c r="S53" s="59"/>
      <c r="T53" s="59"/>
      <c r="U53" s="71"/>
      <c r="V53" s="71"/>
    </row>
  </sheetData>
  <autoFilter ref="A15:IP45" xr:uid="{00000000-0009-0000-0000-000000000000}"/>
  <mergeCells count="66">
    <mergeCell ref="O50:U50"/>
    <mergeCell ref="O51:U51"/>
    <mergeCell ref="Z30:Z33"/>
    <mergeCell ref="W34:W35"/>
    <mergeCell ref="X34:X35"/>
    <mergeCell ref="Y34:Y35"/>
    <mergeCell ref="Z34:Z35"/>
    <mergeCell ref="Y30:Y33"/>
    <mergeCell ref="L30:L33"/>
    <mergeCell ref="U30:U33"/>
    <mergeCell ref="V30:V33"/>
    <mergeCell ref="W30:W33"/>
    <mergeCell ref="X30:X33"/>
    <mergeCell ref="T9:T15"/>
    <mergeCell ref="U22:U24"/>
    <mergeCell ref="V22:V24"/>
    <mergeCell ref="W22:W24"/>
    <mergeCell ref="U25:U29"/>
    <mergeCell ref="V25:V29"/>
    <mergeCell ref="W25:W29"/>
    <mergeCell ref="O9:O15"/>
    <mergeCell ref="P9:P15"/>
    <mergeCell ref="Q9:Q15"/>
    <mergeCell ref="R9:R15"/>
    <mergeCell ref="S9:S15"/>
    <mergeCell ref="I9:I15"/>
    <mergeCell ref="J9:J15"/>
    <mergeCell ref="K9:K15"/>
    <mergeCell ref="M9:M15"/>
    <mergeCell ref="N9:N15"/>
    <mergeCell ref="O8:U8"/>
    <mergeCell ref="W8:Z10"/>
    <mergeCell ref="A9:A15"/>
    <mergeCell ref="B9:B15"/>
    <mergeCell ref="C9:C15"/>
    <mergeCell ref="D9:D15"/>
    <mergeCell ref="E9:E15"/>
    <mergeCell ref="F9:F15"/>
    <mergeCell ref="G9:G15"/>
    <mergeCell ref="H9:H15"/>
    <mergeCell ref="A8:B8"/>
    <mergeCell ref="C8:D8"/>
    <mergeCell ref="E8:F8"/>
    <mergeCell ref="G8:L8"/>
    <mergeCell ref="M8:N8"/>
    <mergeCell ref="W11:Z14"/>
    <mergeCell ref="B1:Y2"/>
    <mergeCell ref="B3:Y4"/>
    <mergeCell ref="B5:Y5"/>
    <mergeCell ref="B6:Y6"/>
    <mergeCell ref="B7:Y7"/>
    <mergeCell ref="L25:L29"/>
    <mergeCell ref="X25:X29"/>
    <mergeCell ref="Y25:Y29"/>
    <mergeCell ref="Z25:Z29"/>
    <mergeCell ref="Y17:Y20"/>
    <mergeCell ref="Z17:Z20"/>
    <mergeCell ref="L22:L24"/>
    <mergeCell ref="X22:X24"/>
    <mergeCell ref="Y22:Y24"/>
    <mergeCell ref="Z22:Z24"/>
    <mergeCell ref="U17:U20"/>
    <mergeCell ref="V17:V20"/>
    <mergeCell ref="W17:W20"/>
    <mergeCell ref="L16:L20"/>
    <mergeCell ref="X17:X20"/>
  </mergeCells>
  <phoneticPr fontId="26" type="noConversion"/>
  <conditionalFormatting sqref="L16 U16:V17 L21:L22 U21:V22 L25 U25:V25 L30 U30:V30 L34:L35 U34:V35">
    <cfRule type="cellIs" dxfId="6" priority="4" operator="between">
      <formula>0.7</formula>
      <formula>0.7999</formula>
    </cfRule>
    <cfRule type="cellIs" dxfId="5" priority="5" operator="between">
      <formula>0.8</formula>
      <formula>1</formula>
    </cfRule>
  </conditionalFormatting>
  <conditionalFormatting sqref="L16 U16:V17 L21:L22 U21:V22 L25 U25:V25 L30 U30:V30 L34:L35 U34:V36">
    <cfRule type="cellIs" dxfId="4" priority="1" operator="between">
      <formula>0</formula>
      <formula>0.3999</formula>
    </cfRule>
    <cfRule type="cellIs" dxfId="3" priority="2" operator="between">
      <formula>0.4</formula>
      <formula>0.59</formula>
    </cfRule>
    <cfRule type="cellIs" dxfId="2" priority="3" operator="between">
      <formula>0.595</formula>
      <formula>0.6949</formula>
    </cfRule>
  </conditionalFormatting>
  <conditionalFormatting sqref="U36:V36">
    <cfRule type="cellIs" dxfId="1" priority="6" operator="between">
      <formula>0.7</formula>
      <formula>0.79</formula>
    </cfRule>
    <cfRule type="cellIs" dxfId="0" priority="7" operator="between">
      <formula>0.8</formula>
      <formula>1</formula>
    </cfRule>
  </conditionalFormatting>
  <pageMargins left="0.7" right="0.7" top="0.75" bottom="0.75" header="0.3" footer="0.3"/>
  <pageSetup paperSize="9" orientation="portrait"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55"/>
  <sheetViews>
    <sheetView topLeftCell="A7" zoomScale="70" zoomScaleNormal="70" workbookViewId="0">
      <selection activeCell="R20" sqref="R20"/>
    </sheetView>
  </sheetViews>
  <sheetFormatPr baseColWidth="10" defaultRowHeight="15" x14ac:dyDescent="0.25"/>
  <cols>
    <col min="1" max="1" width="18.42578125" customWidth="1"/>
    <col min="2" max="2" width="20.85546875" customWidth="1"/>
    <col min="3" max="3" width="17.28515625" customWidth="1"/>
    <col min="4" max="4" width="28.85546875" customWidth="1"/>
    <col min="6" max="6" width="19" customWidth="1"/>
    <col min="8" max="8" width="23.5703125" customWidth="1"/>
    <col min="9" max="10" width="19.140625" customWidth="1"/>
    <col min="11" max="11" width="20" customWidth="1"/>
    <col min="12" max="12" width="15.7109375" customWidth="1"/>
    <col min="13" max="13" width="21.5703125" style="163" customWidth="1"/>
    <col min="14" max="14" width="17.5703125" style="163" customWidth="1"/>
    <col min="15" max="15" width="21.7109375" customWidth="1"/>
    <col min="16" max="16" width="19.85546875" customWidth="1"/>
    <col min="17" max="17" width="29.85546875" customWidth="1"/>
    <col min="18" max="18" width="19.140625" customWidth="1"/>
    <col min="19" max="19" width="23.5703125" customWidth="1"/>
    <col min="20" max="20" width="19" customWidth="1"/>
    <col min="21" max="21" width="18.42578125" customWidth="1"/>
    <col min="22" max="22" width="21.28515625" customWidth="1"/>
    <col min="23" max="23" width="18" style="163" customWidth="1"/>
    <col min="24" max="24" width="22.7109375" customWidth="1"/>
    <col min="25" max="54" width="7.85546875" customWidth="1"/>
    <col min="55" max="55" width="10" bestFit="1" customWidth="1"/>
    <col min="56" max="56" width="9.7109375" bestFit="1" customWidth="1"/>
    <col min="57" max="57" width="17.140625" customWidth="1"/>
    <col min="58" max="58" width="20.5703125" customWidth="1"/>
    <col min="59" max="60" width="14.28515625" customWidth="1"/>
    <col min="61" max="61" width="14.140625" customWidth="1"/>
    <col min="62" max="62" width="14.42578125" customWidth="1"/>
    <col min="63" max="63" width="20.28515625" customWidth="1"/>
  </cols>
  <sheetData>
    <row r="1" spans="1:81" x14ac:dyDescent="0.25">
      <c r="A1" s="327"/>
      <c r="B1" s="328"/>
      <c r="C1" s="331" t="s">
        <v>106</v>
      </c>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row>
    <row r="2" spans="1:81" s="105" customFormat="1" ht="14.45" customHeight="1" x14ac:dyDescent="0.2">
      <c r="A2" s="329"/>
      <c r="B2" s="330"/>
      <c r="C2" s="334" t="s">
        <v>209</v>
      </c>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6"/>
      <c r="BJ2" s="103" t="s">
        <v>107</v>
      </c>
      <c r="BK2" s="103" t="s">
        <v>188</v>
      </c>
      <c r="BL2" s="104"/>
      <c r="BM2" s="104"/>
      <c r="BN2" s="104"/>
      <c r="BO2" s="104"/>
      <c r="BP2" s="104"/>
      <c r="BQ2" s="104"/>
      <c r="BR2" s="104"/>
      <c r="BS2" s="104"/>
      <c r="BT2" s="104"/>
      <c r="BU2" s="104"/>
      <c r="BV2" s="104"/>
      <c r="BW2" s="104"/>
      <c r="BX2" s="104"/>
      <c r="BY2" s="104"/>
      <c r="BZ2" s="104"/>
      <c r="CA2" s="104"/>
      <c r="CB2" s="104"/>
      <c r="CC2" s="104"/>
    </row>
    <row r="3" spans="1:81" s="105" customFormat="1" ht="14.45" customHeight="1" x14ac:dyDescent="0.2">
      <c r="A3" s="329"/>
      <c r="B3" s="330"/>
      <c r="C3" s="337"/>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38"/>
      <c r="AW3" s="338"/>
      <c r="AX3" s="338"/>
      <c r="AY3" s="338"/>
      <c r="AZ3" s="338"/>
      <c r="BA3" s="338"/>
      <c r="BB3" s="338"/>
      <c r="BC3" s="338"/>
      <c r="BD3" s="338"/>
      <c r="BE3" s="338"/>
      <c r="BF3" s="338"/>
      <c r="BG3" s="338"/>
      <c r="BH3" s="338"/>
      <c r="BI3" s="339"/>
      <c r="BJ3" s="103" t="s">
        <v>108</v>
      </c>
      <c r="BK3" s="106">
        <v>11</v>
      </c>
      <c r="BL3" s="104"/>
      <c r="BM3" s="104"/>
      <c r="BN3" s="104"/>
      <c r="BO3" s="104"/>
      <c r="BP3" s="104"/>
      <c r="BQ3" s="104"/>
      <c r="BR3" s="104"/>
      <c r="BS3" s="104"/>
      <c r="BT3" s="104"/>
      <c r="BU3" s="104"/>
      <c r="BV3" s="104"/>
      <c r="BW3" s="104"/>
      <c r="BX3" s="104"/>
      <c r="BY3" s="104"/>
      <c r="BZ3" s="104"/>
      <c r="CA3" s="104"/>
      <c r="CB3" s="104"/>
      <c r="CC3" s="104"/>
    </row>
    <row r="4" spans="1:81" s="105" customFormat="1" ht="14.45" customHeight="1" x14ac:dyDescent="0.2">
      <c r="A4" s="329"/>
      <c r="B4" s="330"/>
      <c r="C4" s="340"/>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341"/>
      <c r="BF4" s="341"/>
      <c r="BG4" s="341"/>
      <c r="BH4" s="341"/>
      <c r="BI4" s="342"/>
      <c r="BJ4" s="103" t="s">
        <v>109</v>
      </c>
      <c r="BK4" s="107">
        <v>45558</v>
      </c>
      <c r="BL4" s="104"/>
      <c r="BM4" s="104"/>
      <c r="BN4" s="104"/>
      <c r="BO4" s="104"/>
      <c r="BP4" s="104"/>
      <c r="BQ4" s="104"/>
      <c r="BR4" s="104"/>
      <c r="BS4" s="104"/>
      <c r="BT4" s="104"/>
      <c r="BU4" s="104"/>
      <c r="BV4" s="104"/>
      <c r="BW4" s="104"/>
      <c r="BX4" s="104"/>
      <c r="BY4" s="104"/>
      <c r="BZ4" s="104"/>
      <c r="CA4" s="104"/>
      <c r="CB4" s="104"/>
      <c r="CC4" s="104"/>
    </row>
    <row r="5" spans="1:81" s="105" customFormat="1" ht="14.45" customHeight="1" x14ac:dyDescent="0.2">
      <c r="A5" s="329"/>
      <c r="B5" s="330"/>
      <c r="C5" s="343" t="s">
        <v>189</v>
      </c>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4"/>
      <c r="BA5" s="344"/>
      <c r="BB5" s="344"/>
      <c r="BC5" s="344"/>
      <c r="BD5" s="344"/>
      <c r="BE5" s="344"/>
      <c r="BF5" s="344"/>
      <c r="BG5" s="344"/>
      <c r="BH5" s="344"/>
      <c r="BI5" s="345"/>
      <c r="BJ5" s="108" t="s">
        <v>110</v>
      </c>
      <c r="BK5" s="109" t="s">
        <v>111</v>
      </c>
      <c r="BL5" s="104"/>
      <c r="BM5" s="104"/>
      <c r="BN5" s="104"/>
      <c r="BO5" s="104"/>
      <c r="BP5" s="104"/>
      <c r="BQ5" s="104"/>
      <c r="BR5" s="104"/>
      <c r="BS5" s="104"/>
      <c r="BT5" s="104"/>
      <c r="BU5" s="104"/>
      <c r="BV5" s="104"/>
      <c r="BW5" s="104"/>
      <c r="BX5" s="104"/>
      <c r="BY5" s="104"/>
      <c r="BZ5" s="104"/>
      <c r="CA5" s="104"/>
      <c r="CB5" s="104"/>
      <c r="CC5" s="104"/>
    </row>
    <row r="6" spans="1:81" s="105" customFormat="1" ht="14.45" customHeight="1" x14ac:dyDescent="0.2">
      <c r="A6" s="331"/>
      <c r="B6" s="332"/>
      <c r="C6" s="346"/>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347"/>
      <c r="AU6" s="347"/>
      <c r="AV6" s="347"/>
      <c r="AW6" s="347"/>
      <c r="AX6" s="347"/>
      <c r="AY6" s="347"/>
      <c r="AZ6" s="347"/>
      <c r="BA6" s="347"/>
      <c r="BB6" s="347"/>
      <c r="BC6" s="347"/>
      <c r="BD6" s="347"/>
      <c r="BE6" s="347"/>
      <c r="BF6" s="347"/>
      <c r="BG6" s="347"/>
      <c r="BH6" s="347"/>
      <c r="BI6" s="348"/>
      <c r="BJ6" s="110"/>
      <c r="BK6" s="111"/>
      <c r="BL6" s="104"/>
      <c r="BM6" s="104"/>
      <c r="BN6" s="104"/>
      <c r="BO6" s="104"/>
      <c r="BP6" s="104"/>
      <c r="BQ6" s="104"/>
      <c r="BR6" s="104"/>
      <c r="BS6" s="104"/>
      <c r="BT6" s="104"/>
      <c r="BU6" s="104"/>
      <c r="BV6" s="104"/>
      <c r="BW6" s="104"/>
      <c r="BX6" s="104"/>
      <c r="BY6" s="104"/>
      <c r="BZ6" s="104"/>
      <c r="CA6" s="104"/>
      <c r="CB6" s="104"/>
      <c r="CC6" s="104"/>
    </row>
    <row r="7" spans="1:81" s="112" customFormat="1" ht="14.45" customHeight="1" x14ac:dyDescent="0.2">
      <c r="A7" s="349" t="s">
        <v>112</v>
      </c>
      <c r="B7" s="350"/>
      <c r="C7" s="350"/>
      <c r="D7" s="351"/>
      <c r="E7" s="352" t="s">
        <v>190</v>
      </c>
      <c r="F7" s="352"/>
      <c r="G7" s="352" t="s">
        <v>191</v>
      </c>
      <c r="H7" s="352"/>
      <c r="I7" s="352" t="s">
        <v>192</v>
      </c>
      <c r="J7" s="352"/>
      <c r="K7" s="353" t="s">
        <v>193</v>
      </c>
      <c r="L7" s="353"/>
      <c r="M7" s="354" t="s">
        <v>113</v>
      </c>
      <c r="N7" s="355"/>
      <c r="O7" s="318" t="s">
        <v>114</v>
      </c>
      <c r="P7" s="319"/>
      <c r="Q7" s="319"/>
      <c r="R7" s="319"/>
      <c r="S7" s="319"/>
      <c r="T7" s="319"/>
      <c r="U7" s="319"/>
      <c r="V7" s="319"/>
      <c r="W7" s="319"/>
      <c r="X7" s="320"/>
      <c r="Y7" s="324" t="s">
        <v>115</v>
      </c>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c r="BC7" s="325"/>
      <c r="BD7" s="326"/>
      <c r="BE7" s="294" t="s">
        <v>194</v>
      </c>
      <c r="BF7" s="295"/>
      <c r="BG7" s="307" t="s">
        <v>116</v>
      </c>
      <c r="BH7" s="308"/>
      <c r="BI7" s="307" t="s">
        <v>117</v>
      </c>
      <c r="BJ7" s="308"/>
      <c r="BK7" s="356" t="s">
        <v>118</v>
      </c>
    </row>
    <row r="8" spans="1:81" s="114" customFormat="1" ht="39" customHeight="1" x14ac:dyDescent="0.2">
      <c r="A8" s="298" t="s">
        <v>195</v>
      </c>
      <c r="B8" s="299"/>
      <c r="C8" s="298" t="s">
        <v>196</v>
      </c>
      <c r="D8" s="299"/>
      <c r="E8" s="352"/>
      <c r="F8" s="352"/>
      <c r="G8" s="352"/>
      <c r="H8" s="352"/>
      <c r="I8" s="352"/>
      <c r="J8" s="352"/>
      <c r="K8" s="353"/>
      <c r="L8" s="353"/>
      <c r="M8" s="311"/>
      <c r="N8" s="313"/>
      <c r="O8" s="321"/>
      <c r="P8" s="322"/>
      <c r="Q8" s="322"/>
      <c r="R8" s="322"/>
      <c r="S8" s="322"/>
      <c r="T8" s="322"/>
      <c r="U8" s="322"/>
      <c r="V8" s="322"/>
      <c r="W8" s="322"/>
      <c r="X8" s="323"/>
      <c r="Y8" s="300" t="s">
        <v>120</v>
      </c>
      <c r="Z8" s="301"/>
      <c r="AA8" s="301"/>
      <c r="AB8" s="302"/>
      <c r="AC8" s="303" t="s">
        <v>121</v>
      </c>
      <c r="AD8" s="304"/>
      <c r="AE8" s="304"/>
      <c r="AF8" s="304"/>
      <c r="AG8" s="304"/>
      <c r="AH8" s="304"/>
      <c r="AI8" s="304"/>
      <c r="AJ8" s="305"/>
      <c r="AK8" s="315" t="s">
        <v>122</v>
      </c>
      <c r="AL8" s="316"/>
      <c r="AM8" s="316"/>
      <c r="AN8" s="316"/>
      <c r="AO8" s="316"/>
      <c r="AP8" s="316"/>
      <c r="AQ8" s="316"/>
      <c r="AR8" s="316"/>
      <c r="AS8" s="316"/>
      <c r="AT8" s="316"/>
      <c r="AU8" s="316"/>
      <c r="AV8" s="317"/>
      <c r="AW8" s="303" t="s">
        <v>123</v>
      </c>
      <c r="AX8" s="304"/>
      <c r="AY8" s="304"/>
      <c r="AZ8" s="304"/>
      <c r="BA8" s="304"/>
      <c r="BB8" s="305"/>
      <c r="BC8" s="359" t="s">
        <v>124</v>
      </c>
      <c r="BD8" s="360"/>
      <c r="BE8" s="296"/>
      <c r="BF8" s="297"/>
      <c r="BG8" s="309"/>
      <c r="BH8" s="310"/>
      <c r="BI8" s="309"/>
      <c r="BJ8" s="310"/>
      <c r="BK8" s="357"/>
      <c r="BL8" s="113"/>
      <c r="BM8" s="113"/>
      <c r="BN8" s="113"/>
      <c r="BO8" s="113"/>
      <c r="BP8" s="113"/>
      <c r="BQ8" s="113"/>
      <c r="BR8" s="113"/>
      <c r="BS8" s="113"/>
      <c r="BT8" s="113"/>
      <c r="BU8" s="113"/>
      <c r="BV8" s="113"/>
      <c r="BW8" s="113"/>
      <c r="BX8" s="113"/>
      <c r="BY8" s="113"/>
      <c r="BZ8" s="113"/>
    </row>
    <row r="9" spans="1:81" s="114" customFormat="1" ht="113.25" customHeight="1" x14ac:dyDescent="0.2">
      <c r="A9" s="306" t="s">
        <v>197</v>
      </c>
      <c r="B9" s="306" t="s">
        <v>126</v>
      </c>
      <c r="C9" s="306" t="s">
        <v>197</v>
      </c>
      <c r="D9" s="306" t="s">
        <v>126</v>
      </c>
      <c r="E9" s="306" t="s">
        <v>125</v>
      </c>
      <c r="F9" s="293" t="s">
        <v>126</v>
      </c>
      <c r="G9" s="293" t="s">
        <v>125</v>
      </c>
      <c r="H9" s="293" t="s">
        <v>126</v>
      </c>
      <c r="I9" s="288" t="s">
        <v>127</v>
      </c>
      <c r="J9" s="288" t="s">
        <v>128</v>
      </c>
      <c r="K9" s="288" t="s">
        <v>127</v>
      </c>
      <c r="L9" s="288" t="s">
        <v>128</v>
      </c>
      <c r="M9" s="288" t="s">
        <v>210</v>
      </c>
      <c r="N9" s="289" t="s">
        <v>211</v>
      </c>
      <c r="O9" s="291" t="s">
        <v>129</v>
      </c>
      <c r="P9" s="291" t="s">
        <v>130</v>
      </c>
      <c r="Q9" s="292" t="s">
        <v>131</v>
      </c>
      <c r="R9" s="311" t="s">
        <v>198</v>
      </c>
      <c r="S9" s="312"/>
      <c r="T9" s="312"/>
      <c r="U9" s="313"/>
      <c r="V9" s="300" t="s">
        <v>119</v>
      </c>
      <c r="W9" s="301"/>
      <c r="X9" s="302"/>
      <c r="Y9" s="282" t="s">
        <v>135</v>
      </c>
      <c r="Z9" s="283"/>
      <c r="AA9" s="361" t="s">
        <v>136</v>
      </c>
      <c r="AB9" s="362"/>
      <c r="AC9" s="282" t="s">
        <v>137</v>
      </c>
      <c r="AD9" s="283"/>
      <c r="AE9" s="282" t="s">
        <v>138</v>
      </c>
      <c r="AF9" s="283"/>
      <c r="AG9" s="282" t="s">
        <v>139</v>
      </c>
      <c r="AH9" s="283"/>
      <c r="AI9" s="282" t="s">
        <v>140</v>
      </c>
      <c r="AJ9" s="283"/>
      <c r="AK9" s="282" t="s">
        <v>141</v>
      </c>
      <c r="AL9" s="283"/>
      <c r="AM9" s="282" t="s">
        <v>142</v>
      </c>
      <c r="AN9" s="283"/>
      <c r="AO9" s="282" t="s">
        <v>143</v>
      </c>
      <c r="AP9" s="283"/>
      <c r="AQ9" s="282" t="s">
        <v>144</v>
      </c>
      <c r="AR9" s="283"/>
      <c r="AS9" s="282" t="s">
        <v>145</v>
      </c>
      <c r="AT9" s="283"/>
      <c r="AU9" s="282" t="s">
        <v>146</v>
      </c>
      <c r="AV9" s="283"/>
      <c r="AW9" s="282" t="s">
        <v>147</v>
      </c>
      <c r="AX9" s="283"/>
      <c r="AY9" s="282" t="s">
        <v>148</v>
      </c>
      <c r="AZ9" s="283"/>
      <c r="BA9" s="282" t="s">
        <v>149</v>
      </c>
      <c r="BB9" s="283"/>
      <c r="BC9" s="359"/>
      <c r="BD9" s="360"/>
      <c r="BE9" s="314" t="s">
        <v>199</v>
      </c>
      <c r="BF9" s="314" t="s">
        <v>200</v>
      </c>
      <c r="BG9" s="309"/>
      <c r="BH9" s="310"/>
      <c r="BI9" s="303"/>
      <c r="BJ9" s="305"/>
      <c r="BK9" s="357"/>
      <c r="BL9" s="113"/>
      <c r="BM9" s="113"/>
      <c r="BN9" s="113"/>
      <c r="BO9" s="113"/>
      <c r="BP9" s="113"/>
      <c r="BQ9" s="113"/>
      <c r="BR9" s="113"/>
      <c r="BS9" s="113"/>
      <c r="BT9" s="113"/>
      <c r="BU9" s="113"/>
      <c r="BV9" s="113"/>
      <c r="BW9" s="113"/>
      <c r="BX9" s="113"/>
      <c r="BY9" s="113"/>
      <c r="BZ9" s="113"/>
    </row>
    <row r="10" spans="1:81" s="120" customFormat="1" ht="42.75" customHeight="1" x14ac:dyDescent="0.2">
      <c r="A10" s="306"/>
      <c r="B10" s="306"/>
      <c r="C10" s="306"/>
      <c r="D10" s="306"/>
      <c r="E10" s="306"/>
      <c r="F10" s="293"/>
      <c r="G10" s="293"/>
      <c r="H10" s="293"/>
      <c r="I10" s="288"/>
      <c r="J10" s="288"/>
      <c r="K10" s="288"/>
      <c r="L10" s="288"/>
      <c r="M10" s="288"/>
      <c r="N10" s="290"/>
      <c r="O10" s="288"/>
      <c r="P10" s="288"/>
      <c r="Q10" s="293"/>
      <c r="R10" s="115" t="s">
        <v>201</v>
      </c>
      <c r="S10" s="116" t="s">
        <v>215</v>
      </c>
      <c r="T10" s="116" t="s">
        <v>202</v>
      </c>
      <c r="U10" s="116" t="s">
        <v>203</v>
      </c>
      <c r="V10" s="117" t="s">
        <v>132</v>
      </c>
      <c r="W10" s="118" t="s">
        <v>133</v>
      </c>
      <c r="X10" s="118" t="s">
        <v>134</v>
      </c>
      <c r="Y10" s="118" t="s">
        <v>204</v>
      </c>
      <c r="Z10" s="118" t="s">
        <v>205</v>
      </c>
      <c r="AA10" s="118" t="s">
        <v>204</v>
      </c>
      <c r="AB10" s="118" t="s">
        <v>205</v>
      </c>
      <c r="AC10" s="118" t="s">
        <v>204</v>
      </c>
      <c r="AD10" s="118" t="s">
        <v>205</v>
      </c>
      <c r="AE10" s="118" t="s">
        <v>204</v>
      </c>
      <c r="AF10" s="118" t="s">
        <v>205</v>
      </c>
      <c r="AG10" s="118" t="s">
        <v>204</v>
      </c>
      <c r="AH10" s="118" t="s">
        <v>205</v>
      </c>
      <c r="AI10" s="118" t="s">
        <v>204</v>
      </c>
      <c r="AJ10" s="118" t="s">
        <v>205</v>
      </c>
      <c r="AK10" s="118" t="s">
        <v>204</v>
      </c>
      <c r="AL10" s="118" t="s">
        <v>205</v>
      </c>
      <c r="AM10" s="118" t="s">
        <v>204</v>
      </c>
      <c r="AN10" s="118" t="s">
        <v>205</v>
      </c>
      <c r="AO10" s="118" t="s">
        <v>204</v>
      </c>
      <c r="AP10" s="118" t="s">
        <v>205</v>
      </c>
      <c r="AQ10" s="118" t="s">
        <v>204</v>
      </c>
      <c r="AR10" s="118" t="s">
        <v>205</v>
      </c>
      <c r="AS10" s="118" t="s">
        <v>204</v>
      </c>
      <c r="AT10" s="118" t="s">
        <v>205</v>
      </c>
      <c r="AU10" s="118" t="s">
        <v>204</v>
      </c>
      <c r="AV10" s="118" t="s">
        <v>205</v>
      </c>
      <c r="AW10" s="118" t="s">
        <v>204</v>
      </c>
      <c r="AX10" s="118" t="s">
        <v>205</v>
      </c>
      <c r="AY10" s="118" t="s">
        <v>204</v>
      </c>
      <c r="AZ10" s="118" t="s">
        <v>205</v>
      </c>
      <c r="BA10" s="118" t="s">
        <v>204</v>
      </c>
      <c r="BB10" s="118" t="s">
        <v>205</v>
      </c>
      <c r="BC10" s="119" t="s">
        <v>204</v>
      </c>
      <c r="BD10" s="119" t="s">
        <v>205</v>
      </c>
      <c r="BE10" s="314"/>
      <c r="BF10" s="314"/>
      <c r="BG10" s="118" t="s">
        <v>204</v>
      </c>
      <c r="BH10" s="118" t="s">
        <v>205</v>
      </c>
      <c r="BI10" s="118" t="s">
        <v>204</v>
      </c>
      <c r="BJ10" s="118" t="s">
        <v>205</v>
      </c>
      <c r="BK10" s="358"/>
      <c r="BL10" s="113"/>
      <c r="BM10" s="113"/>
      <c r="BN10" s="113"/>
      <c r="BO10" s="113"/>
      <c r="BP10" s="113"/>
      <c r="BQ10" s="113"/>
      <c r="BR10" s="113"/>
      <c r="BS10" s="113"/>
      <c r="BT10" s="113"/>
      <c r="BU10" s="113"/>
      <c r="BV10" s="113"/>
      <c r="BW10" s="113"/>
      <c r="BX10" s="113"/>
      <c r="BY10" s="113"/>
      <c r="BZ10" s="113"/>
    </row>
    <row r="11" spans="1:81" s="181" customFormat="1" ht="99.75" x14ac:dyDescent="0.25">
      <c r="A11" s="176">
        <v>3</v>
      </c>
      <c r="B11" s="177" t="s">
        <v>150</v>
      </c>
      <c r="C11" s="177" t="s">
        <v>151</v>
      </c>
      <c r="D11" s="177" t="s">
        <v>151</v>
      </c>
      <c r="E11" s="176">
        <v>24</v>
      </c>
      <c r="F11" s="176" t="s">
        <v>152</v>
      </c>
      <c r="G11" s="176">
        <v>2409</v>
      </c>
      <c r="H11" s="176" t="s">
        <v>153</v>
      </c>
      <c r="I11" s="176">
        <v>2409014</v>
      </c>
      <c r="J11" s="178" t="s">
        <v>71</v>
      </c>
      <c r="K11" s="176">
        <v>240901400</v>
      </c>
      <c r="L11" s="178" t="s">
        <v>72</v>
      </c>
      <c r="M11" s="186">
        <v>1</v>
      </c>
      <c r="N11" s="179">
        <v>1</v>
      </c>
      <c r="O11" s="187">
        <v>2020003630149</v>
      </c>
      <c r="P11" s="188" t="s">
        <v>70</v>
      </c>
      <c r="Q11" s="188" t="s">
        <v>154</v>
      </c>
      <c r="R11" s="195">
        <v>25200000</v>
      </c>
      <c r="S11" s="195">
        <v>25200000</v>
      </c>
      <c r="T11" s="195">
        <v>25200000</v>
      </c>
      <c r="U11" s="195">
        <v>25200000</v>
      </c>
      <c r="V11" s="176" t="s">
        <v>155</v>
      </c>
      <c r="W11" s="176">
        <v>23</v>
      </c>
      <c r="X11" s="178" t="s">
        <v>75</v>
      </c>
      <c r="Y11" s="189">
        <v>57163</v>
      </c>
      <c r="Z11" s="189">
        <v>57163</v>
      </c>
      <c r="AA11" s="189">
        <v>57815</v>
      </c>
      <c r="AB11" s="189">
        <v>57815</v>
      </c>
      <c r="AC11" s="189">
        <v>27805</v>
      </c>
      <c r="AD11" s="189">
        <v>27805</v>
      </c>
      <c r="AE11" s="179">
        <v>8790</v>
      </c>
      <c r="AF11" s="179">
        <v>8790</v>
      </c>
      <c r="AG11" s="189">
        <v>60583</v>
      </c>
      <c r="AH11" s="189">
        <v>60583</v>
      </c>
      <c r="AI11" s="189">
        <v>17800</v>
      </c>
      <c r="AJ11" s="189">
        <v>17800</v>
      </c>
      <c r="AK11" s="189">
        <v>283</v>
      </c>
      <c r="AL11" s="189">
        <v>283</v>
      </c>
      <c r="AM11" s="189">
        <v>1495</v>
      </c>
      <c r="AN11" s="189">
        <v>1495</v>
      </c>
      <c r="AO11" s="189">
        <v>8</v>
      </c>
      <c r="AP11" s="189">
        <v>8</v>
      </c>
      <c r="AQ11" s="189">
        <v>0</v>
      </c>
      <c r="AR11" s="189">
        <v>0</v>
      </c>
      <c r="AS11" s="189">
        <v>0</v>
      </c>
      <c r="AT11" s="189">
        <v>0</v>
      </c>
      <c r="AU11" s="189">
        <v>0</v>
      </c>
      <c r="AV11" s="189">
        <v>0</v>
      </c>
      <c r="AW11" s="189">
        <v>44350</v>
      </c>
      <c r="AX11" s="189">
        <v>44350</v>
      </c>
      <c r="AY11" s="189">
        <v>6251</v>
      </c>
      <c r="AZ11" s="189">
        <v>6251</v>
      </c>
      <c r="BA11" s="189">
        <v>75703</v>
      </c>
      <c r="BB11" s="189">
        <v>75703</v>
      </c>
      <c r="BC11" s="179">
        <f t="shared" ref="BC11:BC18" si="0">Y11+AA11</f>
        <v>114978</v>
      </c>
      <c r="BD11" s="179">
        <f t="shared" ref="BD11:BD18" si="1">Z11+AB11</f>
        <v>114978</v>
      </c>
      <c r="BE11" s="179">
        <v>5</v>
      </c>
      <c r="BF11" s="176" t="s">
        <v>213</v>
      </c>
      <c r="BG11" s="180">
        <v>45292</v>
      </c>
      <c r="BH11" s="180">
        <v>45292</v>
      </c>
      <c r="BI11" s="180">
        <v>45565</v>
      </c>
      <c r="BJ11" s="180">
        <v>45565</v>
      </c>
      <c r="BK11" s="176" t="s">
        <v>212</v>
      </c>
    </row>
    <row r="12" spans="1:81" s="181" customFormat="1" ht="99.75" x14ac:dyDescent="0.25">
      <c r="A12" s="176">
        <v>3</v>
      </c>
      <c r="B12" s="177" t="s">
        <v>150</v>
      </c>
      <c r="C12" s="177" t="s">
        <v>151</v>
      </c>
      <c r="D12" s="177" t="s">
        <v>151</v>
      </c>
      <c r="E12" s="176">
        <v>24</v>
      </c>
      <c r="F12" s="176" t="s">
        <v>152</v>
      </c>
      <c r="G12" s="176">
        <v>2409</v>
      </c>
      <c r="H12" s="176" t="s">
        <v>153</v>
      </c>
      <c r="I12" s="176">
        <v>2409039</v>
      </c>
      <c r="J12" s="178" t="s">
        <v>74</v>
      </c>
      <c r="K12" s="176">
        <v>240903905</v>
      </c>
      <c r="L12" s="178" t="s">
        <v>73</v>
      </c>
      <c r="M12" s="186">
        <v>1</v>
      </c>
      <c r="N12" s="179">
        <v>1</v>
      </c>
      <c r="O12" s="187">
        <v>2020003630149</v>
      </c>
      <c r="P12" s="188" t="s">
        <v>70</v>
      </c>
      <c r="Q12" s="188" t="s">
        <v>156</v>
      </c>
      <c r="R12" s="195">
        <v>37250000</v>
      </c>
      <c r="S12" s="195">
        <v>37250000</v>
      </c>
      <c r="T12" s="195">
        <v>37250000</v>
      </c>
      <c r="U12" s="195">
        <v>37250000</v>
      </c>
      <c r="V12" s="176" t="s">
        <v>157</v>
      </c>
      <c r="W12" s="176">
        <v>23</v>
      </c>
      <c r="X12" s="178" t="s">
        <v>75</v>
      </c>
      <c r="Y12" s="189">
        <v>57163</v>
      </c>
      <c r="Z12" s="189">
        <v>57163</v>
      </c>
      <c r="AA12" s="189">
        <v>57815</v>
      </c>
      <c r="AB12" s="189">
        <v>57815</v>
      </c>
      <c r="AC12" s="189">
        <v>27805</v>
      </c>
      <c r="AD12" s="189">
        <v>27805</v>
      </c>
      <c r="AE12" s="179">
        <v>8790</v>
      </c>
      <c r="AF12" s="179">
        <v>8790</v>
      </c>
      <c r="AG12" s="189">
        <v>60583</v>
      </c>
      <c r="AH12" s="189">
        <v>60583</v>
      </c>
      <c r="AI12" s="189">
        <v>17800</v>
      </c>
      <c r="AJ12" s="189">
        <v>17800</v>
      </c>
      <c r="AK12" s="189">
        <v>283</v>
      </c>
      <c r="AL12" s="189">
        <v>283</v>
      </c>
      <c r="AM12" s="189">
        <v>1495</v>
      </c>
      <c r="AN12" s="189">
        <v>1495</v>
      </c>
      <c r="AO12" s="189">
        <v>8</v>
      </c>
      <c r="AP12" s="189">
        <v>8</v>
      </c>
      <c r="AQ12" s="189">
        <v>0</v>
      </c>
      <c r="AR12" s="189">
        <v>0</v>
      </c>
      <c r="AS12" s="189">
        <v>0</v>
      </c>
      <c r="AT12" s="189">
        <v>0</v>
      </c>
      <c r="AU12" s="189">
        <v>0</v>
      </c>
      <c r="AV12" s="189">
        <v>0</v>
      </c>
      <c r="AW12" s="189">
        <v>44350</v>
      </c>
      <c r="AX12" s="189">
        <v>44350</v>
      </c>
      <c r="AY12" s="189">
        <v>6251</v>
      </c>
      <c r="AZ12" s="189">
        <v>6251</v>
      </c>
      <c r="BA12" s="189">
        <v>75703</v>
      </c>
      <c r="BB12" s="189">
        <v>75703</v>
      </c>
      <c r="BC12" s="179">
        <f t="shared" si="0"/>
        <v>114978</v>
      </c>
      <c r="BD12" s="179">
        <f t="shared" si="1"/>
        <v>114978</v>
      </c>
      <c r="BE12" s="179">
        <v>3</v>
      </c>
      <c r="BF12" s="176" t="s">
        <v>213</v>
      </c>
      <c r="BG12" s="180">
        <v>45292</v>
      </c>
      <c r="BH12" s="180">
        <v>45292</v>
      </c>
      <c r="BI12" s="180">
        <v>45565</v>
      </c>
      <c r="BJ12" s="180">
        <v>45565</v>
      </c>
      <c r="BK12" s="176" t="s">
        <v>212</v>
      </c>
    </row>
    <row r="13" spans="1:81" s="181" customFormat="1" ht="114" x14ac:dyDescent="0.25">
      <c r="A13" s="177"/>
      <c r="B13" s="177"/>
      <c r="C13" s="176">
        <v>3</v>
      </c>
      <c r="D13" s="178" t="s">
        <v>158</v>
      </c>
      <c r="E13" s="176">
        <v>24</v>
      </c>
      <c r="F13" s="176" t="s">
        <v>152</v>
      </c>
      <c r="G13" s="176">
        <v>2409</v>
      </c>
      <c r="H13" s="176" t="s">
        <v>159</v>
      </c>
      <c r="I13" s="176">
        <v>2409022</v>
      </c>
      <c r="J13" s="178" t="s">
        <v>82</v>
      </c>
      <c r="K13" s="176">
        <v>240902200</v>
      </c>
      <c r="L13" s="178" t="s">
        <v>83</v>
      </c>
      <c r="M13" s="176">
        <v>500</v>
      </c>
      <c r="N13" s="179">
        <v>300</v>
      </c>
      <c r="O13" s="190">
        <v>2024003630018</v>
      </c>
      <c r="P13" s="191" t="s">
        <v>76</v>
      </c>
      <c r="Q13" s="191" t="s">
        <v>160</v>
      </c>
      <c r="R13" s="195">
        <v>2000000</v>
      </c>
      <c r="S13" s="195">
        <v>2000000</v>
      </c>
      <c r="T13" s="195">
        <v>1460000</v>
      </c>
      <c r="U13" s="195">
        <v>1460000</v>
      </c>
      <c r="V13" s="176" t="s">
        <v>161</v>
      </c>
      <c r="W13" s="176">
        <v>1</v>
      </c>
      <c r="X13" s="178" t="s">
        <v>94</v>
      </c>
      <c r="Y13" s="192">
        <v>56377</v>
      </c>
      <c r="Z13" s="192">
        <v>56377</v>
      </c>
      <c r="AA13" s="192">
        <v>56570</v>
      </c>
      <c r="AB13" s="192">
        <v>56570</v>
      </c>
      <c r="AC13" s="192">
        <v>21068</v>
      </c>
      <c r="AD13" s="192">
        <v>21068</v>
      </c>
      <c r="AE13" s="179">
        <v>7295</v>
      </c>
      <c r="AF13" s="179">
        <v>7295</v>
      </c>
      <c r="AG13" s="192">
        <v>61732</v>
      </c>
      <c r="AH13" s="192">
        <v>61732</v>
      </c>
      <c r="AI13" s="192">
        <v>22852</v>
      </c>
      <c r="AJ13" s="192">
        <v>22852</v>
      </c>
      <c r="AK13" s="192">
        <v>457</v>
      </c>
      <c r="AL13" s="192">
        <v>457</v>
      </c>
      <c r="AM13" s="192">
        <v>660</v>
      </c>
      <c r="AN13" s="192">
        <v>660</v>
      </c>
      <c r="AO13" s="192">
        <v>2</v>
      </c>
      <c r="AP13" s="192">
        <v>2</v>
      </c>
      <c r="AQ13" s="192">
        <v>1</v>
      </c>
      <c r="AR13" s="192">
        <v>1</v>
      </c>
      <c r="AS13" s="192">
        <v>0</v>
      </c>
      <c r="AT13" s="192">
        <v>0</v>
      </c>
      <c r="AU13" s="192">
        <v>0</v>
      </c>
      <c r="AV13" s="192">
        <v>0</v>
      </c>
      <c r="AW13" s="179"/>
      <c r="AX13" s="179"/>
      <c r="AY13" s="179"/>
      <c r="AZ13" s="179"/>
      <c r="BA13" s="179"/>
      <c r="BB13" s="179"/>
      <c r="BC13" s="179">
        <f t="shared" si="0"/>
        <v>112947</v>
      </c>
      <c r="BD13" s="179">
        <f t="shared" si="1"/>
        <v>112947</v>
      </c>
      <c r="BE13" s="179">
        <v>1</v>
      </c>
      <c r="BF13" s="176" t="s">
        <v>213</v>
      </c>
      <c r="BG13" s="180">
        <v>45505</v>
      </c>
      <c r="BH13" s="180">
        <v>45505</v>
      </c>
      <c r="BI13" s="180">
        <v>45657</v>
      </c>
      <c r="BJ13" s="180">
        <v>45657</v>
      </c>
      <c r="BK13" s="176" t="s">
        <v>212</v>
      </c>
    </row>
    <row r="14" spans="1:81" s="181" customFormat="1" ht="114" x14ac:dyDescent="0.25">
      <c r="A14" s="177"/>
      <c r="B14" s="177"/>
      <c r="C14" s="176">
        <v>3</v>
      </c>
      <c r="D14" s="178" t="s">
        <v>158</v>
      </c>
      <c r="E14" s="176">
        <v>24</v>
      </c>
      <c r="F14" s="176" t="s">
        <v>152</v>
      </c>
      <c r="G14" s="176">
        <v>2409</v>
      </c>
      <c r="H14" s="176" t="s">
        <v>159</v>
      </c>
      <c r="I14" s="176">
        <v>2409022</v>
      </c>
      <c r="J14" s="178" t="s">
        <v>82</v>
      </c>
      <c r="K14" s="176">
        <v>240902200</v>
      </c>
      <c r="L14" s="178" t="s">
        <v>83</v>
      </c>
      <c r="M14" s="176">
        <v>500</v>
      </c>
      <c r="N14" s="179">
        <v>300</v>
      </c>
      <c r="O14" s="190">
        <v>2024003630018</v>
      </c>
      <c r="P14" s="191" t="s">
        <v>76</v>
      </c>
      <c r="Q14" s="191" t="s">
        <v>162</v>
      </c>
      <c r="R14" s="195">
        <v>16435002.810000001</v>
      </c>
      <c r="S14" s="195">
        <v>16435002.5</v>
      </c>
      <c r="T14" s="195">
        <v>2056790</v>
      </c>
      <c r="U14" s="195">
        <v>2056790</v>
      </c>
      <c r="V14" s="176" t="s">
        <v>163</v>
      </c>
      <c r="W14" s="176">
        <v>3</v>
      </c>
      <c r="X14" s="178" t="s">
        <v>102</v>
      </c>
      <c r="Y14" s="192">
        <v>56377</v>
      </c>
      <c r="Z14" s="192">
        <v>56377</v>
      </c>
      <c r="AA14" s="192">
        <v>56570</v>
      </c>
      <c r="AB14" s="192">
        <v>56570</v>
      </c>
      <c r="AC14" s="192">
        <v>21068</v>
      </c>
      <c r="AD14" s="192">
        <v>21068</v>
      </c>
      <c r="AE14" s="179">
        <v>7295</v>
      </c>
      <c r="AF14" s="179">
        <v>7295</v>
      </c>
      <c r="AG14" s="192">
        <v>61732</v>
      </c>
      <c r="AH14" s="192">
        <v>61732</v>
      </c>
      <c r="AI14" s="192">
        <v>22852</v>
      </c>
      <c r="AJ14" s="192">
        <v>22852</v>
      </c>
      <c r="AK14" s="192">
        <v>457</v>
      </c>
      <c r="AL14" s="192">
        <v>457</v>
      </c>
      <c r="AM14" s="192">
        <v>660</v>
      </c>
      <c r="AN14" s="192">
        <v>660</v>
      </c>
      <c r="AO14" s="192">
        <v>2</v>
      </c>
      <c r="AP14" s="192">
        <v>2</v>
      </c>
      <c r="AQ14" s="192">
        <v>1</v>
      </c>
      <c r="AR14" s="192">
        <v>1</v>
      </c>
      <c r="AS14" s="192">
        <v>0</v>
      </c>
      <c r="AT14" s="192">
        <v>0</v>
      </c>
      <c r="AU14" s="192">
        <v>0</v>
      </c>
      <c r="AV14" s="192">
        <v>0</v>
      </c>
      <c r="AW14" s="179"/>
      <c r="AX14" s="179"/>
      <c r="AY14" s="179"/>
      <c r="AZ14" s="179"/>
      <c r="BA14" s="179"/>
      <c r="BB14" s="179"/>
      <c r="BC14" s="179">
        <f t="shared" si="0"/>
        <v>112947</v>
      </c>
      <c r="BD14" s="179">
        <f t="shared" si="1"/>
        <v>112947</v>
      </c>
      <c r="BE14" s="179">
        <v>0</v>
      </c>
      <c r="BF14" s="176" t="s">
        <v>213</v>
      </c>
      <c r="BG14" s="180">
        <v>45505</v>
      </c>
      <c r="BH14" s="180">
        <v>45505</v>
      </c>
      <c r="BI14" s="180">
        <v>45657</v>
      </c>
      <c r="BJ14" s="180">
        <v>45657</v>
      </c>
      <c r="BK14" s="176" t="s">
        <v>212</v>
      </c>
    </row>
    <row r="15" spans="1:81" s="181" customFormat="1" ht="114" x14ac:dyDescent="0.25">
      <c r="A15" s="177"/>
      <c r="B15" s="177"/>
      <c r="C15" s="176">
        <v>3</v>
      </c>
      <c r="D15" s="178" t="s">
        <v>158</v>
      </c>
      <c r="E15" s="176">
        <v>24</v>
      </c>
      <c r="F15" s="176" t="s">
        <v>152</v>
      </c>
      <c r="G15" s="176">
        <v>2409</v>
      </c>
      <c r="H15" s="176" t="s">
        <v>159</v>
      </c>
      <c r="I15" s="176">
        <v>2409022</v>
      </c>
      <c r="J15" s="178" t="s">
        <v>82</v>
      </c>
      <c r="K15" s="176">
        <v>240902200</v>
      </c>
      <c r="L15" s="178" t="s">
        <v>83</v>
      </c>
      <c r="M15" s="176">
        <v>500</v>
      </c>
      <c r="N15" s="179">
        <v>300</v>
      </c>
      <c r="O15" s="190">
        <v>2024003630018</v>
      </c>
      <c r="P15" s="191" t="s">
        <v>76</v>
      </c>
      <c r="Q15" s="191" t="s">
        <v>162</v>
      </c>
      <c r="R15" s="195">
        <v>10000000</v>
      </c>
      <c r="S15" s="195">
        <v>10000000</v>
      </c>
      <c r="T15" s="195">
        <v>2056790</v>
      </c>
      <c r="U15" s="195">
        <v>2056790</v>
      </c>
      <c r="V15" s="176" t="s">
        <v>164</v>
      </c>
      <c r="W15" s="176">
        <v>4</v>
      </c>
      <c r="X15" s="178" t="s">
        <v>104</v>
      </c>
      <c r="Y15" s="192">
        <v>56377</v>
      </c>
      <c r="Z15" s="192">
        <v>56377</v>
      </c>
      <c r="AA15" s="192">
        <v>56570</v>
      </c>
      <c r="AB15" s="192">
        <v>56570</v>
      </c>
      <c r="AC15" s="192">
        <v>21068</v>
      </c>
      <c r="AD15" s="192">
        <v>21068</v>
      </c>
      <c r="AE15" s="179">
        <v>7295</v>
      </c>
      <c r="AF15" s="179">
        <v>7295</v>
      </c>
      <c r="AG15" s="192">
        <v>61732</v>
      </c>
      <c r="AH15" s="192">
        <v>61732</v>
      </c>
      <c r="AI15" s="192">
        <v>22852</v>
      </c>
      <c r="AJ15" s="192">
        <v>22852</v>
      </c>
      <c r="AK15" s="192">
        <v>457</v>
      </c>
      <c r="AL15" s="192">
        <v>457</v>
      </c>
      <c r="AM15" s="192">
        <v>660</v>
      </c>
      <c r="AN15" s="192">
        <v>660</v>
      </c>
      <c r="AO15" s="192">
        <v>2</v>
      </c>
      <c r="AP15" s="192">
        <v>2</v>
      </c>
      <c r="AQ15" s="192">
        <v>1</v>
      </c>
      <c r="AR15" s="192">
        <v>1</v>
      </c>
      <c r="AS15" s="192">
        <v>0</v>
      </c>
      <c r="AT15" s="192">
        <v>0</v>
      </c>
      <c r="AU15" s="192">
        <v>0</v>
      </c>
      <c r="AV15" s="192">
        <v>0</v>
      </c>
      <c r="AW15" s="179"/>
      <c r="AX15" s="179"/>
      <c r="AY15" s="179"/>
      <c r="AZ15" s="179"/>
      <c r="BA15" s="179"/>
      <c r="BB15" s="179"/>
      <c r="BC15" s="179">
        <f t="shared" si="0"/>
        <v>112947</v>
      </c>
      <c r="BD15" s="179">
        <f t="shared" si="1"/>
        <v>112947</v>
      </c>
      <c r="BE15" s="179">
        <v>0</v>
      </c>
      <c r="BF15" s="176" t="s">
        <v>213</v>
      </c>
      <c r="BG15" s="180">
        <v>45505</v>
      </c>
      <c r="BH15" s="180">
        <v>45505</v>
      </c>
      <c r="BI15" s="180">
        <v>45657</v>
      </c>
      <c r="BJ15" s="180">
        <v>45657</v>
      </c>
      <c r="BK15" s="176" t="s">
        <v>212</v>
      </c>
    </row>
    <row r="16" spans="1:81" s="181" customFormat="1" ht="114" x14ac:dyDescent="0.25">
      <c r="A16" s="177"/>
      <c r="B16" s="177"/>
      <c r="C16" s="176">
        <v>3</v>
      </c>
      <c r="D16" s="178" t="s">
        <v>158</v>
      </c>
      <c r="E16" s="176">
        <v>24</v>
      </c>
      <c r="F16" s="176" t="s">
        <v>152</v>
      </c>
      <c r="G16" s="176">
        <v>2409</v>
      </c>
      <c r="H16" s="176" t="s">
        <v>159</v>
      </c>
      <c r="I16" s="176">
        <v>2409022</v>
      </c>
      <c r="J16" s="178" t="s">
        <v>82</v>
      </c>
      <c r="K16" s="176">
        <v>240902200</v>
      </c>
      <c r="L16" s="178" t="s">
        <v>83</v>
      </c>
      <c r="M16" s="176">
        <v>500</v>
      </c>
      <c r="N16" s="179">
        <v>300</v>
      </c>
      <c r="O16" s="190">
        <v>2024003630018</v>
      </c>
      <c r="P16" s="191" t="s">
        <v>76</v>
      </c>
      <c r="Q16" s="191" t="s">
        <v>165</v>
      </c>
      <c r="R16" s="195">
        <v>27633221</v>
      </c>
      <c r="S16" s="195">
        <v>26694887.649999999</v>
      </c>
      <c r="T16" s="195">
        <v>15916667.5</v>
      </c>
      <c r="U16" s="195">
        <v>15916667.5</v>
      </c>
      <c r="V16" s="176" t="s">
        <v>161</v>
      </c>
      <c r="W16" s="176">
        <v>1</v>
      </c>
      <c r="X16" s="178" t="s">
        <v>94</v>
      </c>
      <c r="Y16" s="192">
        <v>56377</v>
      </c>
      <c r="Z16" s="192">
        <v>56377</v>
      </c>
      <c r="AA16" s="192">
        <v>56570</v>
      </c>
      <c r="AB16" s="192">
        <v>56570</v>
      </c>
      <c r="AC16" s="192">
        <v>21068</v>
      </c>
      <c r="AD16" s="192">
        <v>21068</v>
      </c>
      <c r="AE16" s="179">
        <v>7295</v>
      </c>
      <c r="AF16" s="179">
        <v>7295</v>
      </c>
      <c r="AG16" s="192">
        <v>61732</v>
      </c>
      <c r="AH16" s="192">
        <v>61732</v>
      </c>
      <c r="AI16" s="192">
        <v>22852</v>
      </c>
      <c r="AJ16" s="192">
        <v>22852</v>
      </c>
      <c r="AK16" s="192">
        <v>457</v>
      </c>
      <c r="AL16" s="192">
        <v>457</v>
      </c>
      <c r="AM16" s="192">
        <v>660</v>
      </c>
      <c r="AN16" s="192">
        <v>660</v>
      </c>
      <c r="AO16" s="192">
        <v>2</v>
      </c>
      <c r="AP16" s="192">
        <v>2</v>
      </c>
      <c r="AQ16" s="192">
        <v>1</v>
      </c>
      <c r="AR16" s="192">
        <v>1</v>
      </c>
      <c r="AS16" s="192">
        <v>0</v>
      </c>
      <c r="AT16" s="192">
        <v>0</v>
      </c>
      <c r="AU16" s="192">
        <v>0</v>
      </c>
      <c r="AV16" s="192">
        <v>0</v>
      </c>
      <c r="AW16" s="179"/>
      <c r="AX16" s="179"/>
      <c r="AY16" s="179"/>
      <c r="AZ16" s="179"/>
      <c r="BA16" s="179"/>
      <c r="BB16" s="179"/>
      <c r="BC16" s="179">
        <f t="shared" si="0"/>
        <v>112947</v>
      </c>
      <c r="BD16" s="179">
        <f t="shared" si="1"/>
        <v>112947</v>
      </c>
      <c r="BE16" s="179">
        <v>15</v>
      </c>
      <c r="BF16" s="176" t="s">
        <v>213</v>
      </c>
      <c r="BG16" s="180">
        <v>45505</v>
      </c>
      <c r="BH16" s="180">
        <v>45505</v>
      </c>
      <c r="BI16" s="180">
        <v>45657</v>
      </c>
      <c r="BJ16" s="180">
        <v>45657</v>
      </c>
      <c r="BK16" s="176" t="s">
        <v>212</v>
      </c>
    </row>
    <row r="17" spans="1:63" s="181" customFormat="1" ht="114" x14ac:dyDescent="0.25">
      <c r="A17" s="177"/>
      <c r="B17" s="177"/>
      <c r="C17" s="176">
        <v>3</v>
      </c>
      <c r="D17" s="178" t="s">
        <v>158</v>
      </c>
      <c r="E17" s="176">
        <v>24</v>
      </c>
      <c r="F17" s="176" t="s">
        <v>152</v>
      </c>
      <c r="G17" s="176">
        <v>2409</v>
      </c>
      <c r="H17" s="176" t="s">
        <v>159</v>
      </c>
      <c r="I17" s="176">
        <v>2409022</v>
      </c>
      <c r="J17" s="178" t="s">
        <v>82</v>
      </c>
      <c r="K17" s="176">
        <v>240902200</v>
      </c>
      <c r="L17" s="178" t="s">
        <v>83</v>
      </c>
      <c r="M17" s="176">
        <v>500</v>
      </c>
      <c r="N17" s="179">
        <v>300</v>
      </c>
      <c r="O17" s="190">
        <v>2024003630018</v>
      </c>
      <c r="P17" s="191" t="s">
        <v>76</v>
      </c>
      <c r="Q17" s="191" t="s">
        <v>165</v>
      </c>
      <c r="R17" s="195">
        <v>20000000</v>
      </c>
      <c r="S17" s="195">
        <v>20000000</v>
      </c>
      <c r="T17" s="195">
        <v>8666667</v>
      </c>
      <c r="U17" s="195">
        <v>8666667</v>
      </c>
      <c r="V17" s="176" t="s">
        <v>166</v>
      </c>
      <c r="W17" s="176">
        <v>2</v>
      </c>
      <c r="X17" s="178" t="s">
        <v>103</v>
      </c>
      <c r="Y17" s="192">
        <v>56377</v>
      </c>
      <c r="Z17" s="192">
        <v>56377</v>
      </c>
      <c r="AA17" s="192">
        <v>56570</v>
      </c>
      <c r="AB17" s="192">
        <v>56570</v>
      </c>
      <c r="AC17" s="192">
        <v>21068</v>
      </c>
      <c r="AD17" s="192">
        <v>21068</v>
      </c>
      <c r="AE17" s="179">
        <v>7295</v>
      </c>
      <c r="AF17" s="179">
        <v>7295</v>
      </c>
      <c r="AG17" s="192">
        <v>61732</v>
      </c>
      <c r="AH17" s="192">
        <v>61732</v>
      </c>
      <c r="AI17" s="192">
        <v>22852</v>
      </c>
      <c r="AJ17" s="192">
        <v>22852</v>
      </c>
      <c r="AK17" s="192">
        <v>457</v>
      </c>
      <c r="AL17" s="192">
        <v>457</v>
      </c>
      <c r="AM17" s="192">
        <v>660</v>
      </c>
      <c r="AN17" s="192">
        <v>660</v>
      </c>
      <c r="AO17" s="192">
        <v>2</v>
      </c>
      <c r="AP17" s="192">
        <v>2</v>
      </c>
      <c r="AQ17" s="192">
        <v>1</v>
      </c>
      <c r="AR17" s="192">
        <v>1</v>
      </c>
      <c r="AS17" s="192">
        <v>0</v>
      </c>
      <c r="AT17" s="192">
        <v>0</v>
      </c>
      <c r="AU17" s="192">
        <v>0</v>
      </c>
      <c r="AV17" s="192">
        <v>0</v>
      </c>
      <c r="AW17" s="179"/>
      <c r="AX17" s="179"/>
      <c r="AY17" s="179"/>
      <c r="AZ17" s="179"/>
      <c r="BA17" s="179"/>
      <c r="BB17" s="179"/>
      <c r="BC17" s="179">
        <f t="shared" si="0"/>
        <v>112947</v>
      </c>
      <c r="BD17" s="179">
        <f t="shared" si="1"/>
        <v>112947</v>
      </c>
      <c r="BE17" s="179">
        <v>15</v>
      </c>
      <c r="BF17" s="176" t="s">
        <v>213</v>
      </c>
      <c r="BG17" s="180">
        <v>45505</v>
      </c>
      <c r="BH17" s="180">
        <v>45505</v>
      </c>
      <c r="BI17" s="180">
        <v>45657</v>
      </c>
      <c r="BJ17" s="180">
        <v>45657</v>
      </c>
      <c r="BK17" s="176" t="s">
        <v>212</v>
      </c>
    </row>
    <row r="18" spans="1:63" s="181" customFormat="1" ht="114" x14ac:dyDescent="0.25">
      <c r="A18" s="182"/>
      <c r="B18" s="182"/>
      <c r="C18" s="183">
        <v>3</v>
      </c>
      <c r="D18" s="184" t="s">
        <v>158</v>
      </c>
      <c r="E18" s="183">
        <v>24</v>
      </c>
      <c r="F18" s="183" t="s">
        <v>152</v>
      </c>
      <c r="G18" s="183">
        <v>2409</v>
      </c>
      <c r="H18" s="183" t="s">
        <v>159</v>
      </c>
      <c r="I18" s="183">
        <v>2409022</v>
      </c>
      <c r="J18" s="184" t="s">
        <v>82</v>
      </c>
      <c r="K18" s="183">
        <v>240902200</v>
      </c>
      <c r="L18" s="184" t="s">
        <v>83</v>
      </c>
      <c r="M18" s="176">
        <v>500</v>
      </c>
      <c r="N18" s="179">
        <v>300</v>
      </c>
      <c r="O18" s="190">
        <v>2024003630018</v>
      </c>
      <c r="P18" s="191" t="s">
        <v>76</v>
      </c>
      <c r="Q18" s="191" t="s">
        <v>165</v>
      </c>
      <c r="R18" s="196">
        <v>18434217.850000001</v>
      </c>
      <c r="S18" s="196">
        <v>18434217.850000001</v>
      </c>
      <c r="T18" s="195">
        <v>11250000</v>
      </c>
      <c r="U18" s="195">
        <v>11250000</v>
      </c>
      <c r="V18" s="183" t="s">
        <v>163</v>
      </c>
      <c r="W18" s="183">
        <v>3</v>
      </c>
      <c r="X18" s="184" t="s">
        <v>102</v>
      </c>
      <c r="Y18" s="192">
        <v>56377</v>
      </c>
      <c r="Z18" s="192">
        <v>56377</v>
      </c>
      <c r="AA18" s="192">
        <v>56570</v>
      </c>
      <c r="AB18" s="192">
        <v>56570</v>
      </c>
      <c r="AC18" s="192">
        <v>21068</v>
      </c>
      <c r="AD18" s="192">
        <v>21068</v>
      </c>
      <c r="AE18" s="193">
        <v>7295</v>
      </c>
      <c r="AF18" s="193">
        <v>7295</v>
      </c>
      <c r="AG18" s="192">
        <v>61732</v>
      </c>
      <c r="AH18" s="192">
        <v>61732</v>
      </c>
      <c r="AI18" s="192">
        <v>22852</v>
      </c>
      <c r="AJ18" s="192">
        <v>22852</v>
      </c>
      <c r="AK18" s="192">
        <v>457</v>
      </c>
      <c r="AL18" s="192">
        <v>457</v>
      </c>
      <c r="AM18" s="192">
        <v>660</v>
      </c>
      <c r="AN18" s="192">
        <v>660</v>
      </c>
      <c r="AO18" s="192">
        <v>2</v>
      </c>
      <c r="AP18" s="192">
        <v>2</v>
      </c>
      <c r="AQ18" s="192">
        <v>1</v>
      </c>
      <c r="AR18" s="192">
        <v>1</v>
      </c>
      <c r="AS18" s="192">
        <v>0</v>
      </c>
      <c r="AT18" s="192">
        <v>0</v>
      </c>
      <c r="AU18" s="192">
        <v>0</v>
      </c>
      <c r="AV18" s="192">
        <v>0</v>
      </c>
      <c r="AW18" s="193"/>
      <c r="AX18" s="193"/>
      <c r="AY18" s="193"/>
      <c r="AZ18" s="193"/>
      <c r="BA18" s="193"/>
      <c r="BB18" s="193"/>
      <c r="BC18" s="179">
        <f t="shared" si="0"/>
        <v>112947</v>
      </c>
      <c r="BD18" s="179">
        <f t="shared" si="1"/>
        <v>112947</v>
      </c>
      <c r="BE18" s="193">
        <v>15</v>
      </c>
      <c r="BF18" s="176" t="s">
        <v>213</v>
      </c>
      <c r="BG18" s="180">
        <v>45505</v>
      </c>
      <c r="BH18" s="180">
        <v>45505</v>
      </c>
      <c r="BI18" s="180">
        <v>45657</v>
      </c>
      <c r="BJ18" s="180">
        <v>45657</v>
      </c>
      <c r="BK18" s="176" t="s">
        <v>212</v>
      </c>
    </row>
    <row r="19" spans="1:63" s="181" customFormat="1" ht="114" x14ac:dyDescent="0.25">
      <c r="A19" s="177"/>
      <c r="B19" s="177"/>
      <c r="C19" s="176">
        <v>3</v>
      </c>
      <c r="D19" s="178" t="s">
        <v>158</v>
      </c>
      <c r="E19" s="176">
        <v>24</v>
      </c>
      <c r="F19" s="176" t="s">
        <v>152</v>
      </c>
      <c r="G19" s="176">
        <v>2409</v>
      </c>
      <c r="H19" s="176" t="s">
        <v>159</v>
      </c>
      <c r="I19" s="176">
        <v>2409022</v>
      </c>
      <c r="J19" s="178" t="s">
        <v>82</v>
      </c>
      <c r="K19" s="176">
        <v>240902200</v>
      </c>
      <c r="L19" s="178" t="s">
        <v>83</v>
      </c>
      <c r="M19" s="176">
        <v>500</v>
      </c>
      <c r="N19" s="179">
        <v>300</v>
      </c>
      <c r="O19" s="190">
        <v>2024003630018</v>
      </c>
      <c r="P19" s="191" t="s">
        <v>76</v>
      </c>
      <c r="Q19" s="191" t="s">
        <v>165</v>
      </c>
      <c r="R19" s="195">
        <v>10000000</v>
      </c>
      <c r="S19" s="195">
        <v>10000000</v>
      </c>
      <c r="T19" s="195">
        <v>5584000</v>
      </c>
      <c r="U19" s="195">
        <v>5584000</v>
      </c>
      <c r="V19" s="176" t="s">
        <v>164</v>
      </c>
      <c r="W19" s="176">
        <v>4</v>
      </c>
      <c r="X19" s="178" t="s">
        <v>104</v>
      </c>
      <c r="Y19" s="192">
        <v>56377</v>
      </c>
      <c r="Z19" s="192">
        <v>56377</v>
      </c>
      <c r="AA19" s="192">
        <v>56570</v>
      </c>
      <c r="AB19" s="192">
        <v>56570</v>
      </c>
      <c r="AC19" s="192">
        <v>21068</v>
      </c>
      <c r="AD19" s="192">
        <v>21068</v>
      </c>
      <c r="AE19" s="179">
        <v>7295</v>
      </c>
      <c r="AF19" s="179">
        <v>7295</v>
      </c>
      <c r="AG19" s="192">
        <v>61732</v>
      </c>
      <c r="AH19" s="192">
        <v>61732</v>
      </c>
      <c r="AI19" s="192">
        <v>22852</v>
      </c>
      <c r="AJ19" s="192">
        <v>22852</v>
      </c>
      <c r="AK19" s="192">
        <v>457</v>
      </c>
      <c r="AL19" s="192">
        <v>457</v>
      </c>
      <c r="AM19" s="192">
        <v>660</v>
      </c>
      <c r="AN19" s="192">
        <v>660</v>
      </c>
      <c r="AO19" s="192">
        <v>2</v>
      </c>
      <c r="AP19" s="192">
        <v>2</v>
      </c>
      <c r="AQ19" s="192">
        <v>1</v>
      </c>
      <c r="AR19" s="192">
        <v>1</v>
      </c>
      <c r="AS19" s="192">
        <v>0</v>
      </c>
      <c r="AT19" s="192">
        <v>0</v>
      </c>
      <c r="AU19" s="192">
        <v>0</v>
      </c>
      <c r="AV19" s="192">
        <v>0</v>
      </c>
      <c r="AW19" s="179"/>
      <c r="AX19" s="179"/>
      <c r="AY19" s="179"/>
      <c r="AZ19" s="179"/>
      <c r="BA19" s="179"/>
      <c r="BB19" s="179"/>
      <c r="BC19" s="179">
        <f>Y19+AA19</f>
        <v>112947</v>
      </c>
      <c r="BD19" s="179">
        <f>Z19+AB19</f>
        <v>112947</v>
      </c>
      <c r="BE19" s="179">
        <v>15</v>
      </c>
      <c r="BF19" s="176" t="s">
        <v>213</v>
      </c>
      <c r="BG19" s="180">
        <v>45505</v>
      </c>
      <c r="BH19" s="180">
        <v>45505</v>
      </c>
      <c r="BI19" s="180">
        <v>45657</v>
      </c>
      <c r="BJ19" s="180">
        <v>45657</v>
      </c>
      <c r="BK19" s="176" t="s">
        <v>212</v>
      </c>
    </row>
    <row r="20" spans="1:63" s="181" customFormat="1" ht="114" x14ac:dyDescent="0.25">
      <c r="A20" s="177"/>
      <c r="B20" s="177"/>
      <c r="C20" s="176"/>
      <c r="D20" s="178"/>
      <c r="E20" s="176">
        <v>24</v>
      </c>
      <c r="F20" s="176" t="s">
        <v>152</v>
      </c>
      <c r="G20" s="176">
        <v>2409</v>
      </c>
      <c r="H20" s="176" t="s">
        <v>159</v>
      </c>
      <c r="I20" s="176">
        <v>2409022</v>
      </c>
      <c r="J20" s="178" t="s">
        <v>82</v>
      </c>
      <c r="K20" s="176">
        <v>240902200</v>
      </c>
      <c r="L20" s="178" t="s">
        <v>83</v>
      </c>
      <c r="M20" s="176">
        <v>500</v>
      </c>
      <c r="N20" s="179">
        <v>300</v>
      </c>
      <c r="O20" s="190">
        <v>2024003630018</v>
      </c>
      <c r="P20" s="191" t="s">
        <v>76</v>
      </c>
      <c r="Q20" s="191" t="s">
        <v>165</v>
      </c>
      <c r="R20" s="195">
        <v>3540000</v>
      </c>
      <c r="S20" s="195">
        <v>0</v>
      </c>
      <c r="T20" s="195">
        <v>0</v>
      </c>
      <c r="U20" s="195">
        <v>0</v>
      </c>
      <c r="V20" s="176" t="s">
        <v>226</v>
      </c>
      <c r="W20" s="176">
        <v>5</v>
      </c>
      <c r="X20" s="178" t="s">
        <v>223</v>
      </c>
      <c r="Y20" s="192">
        <v>56377</v>
      </c>
      <c r="Z20" s="192">
        <v>56377</v>
      </c>
      <c r="AA20" s="192">
        <v>56570</v>
      </c>
      <c r="AB20" s="192">
        <v>56570</v>
      </c>
      <c r="AC20" s="192">
        <v>21068</v>
      </c>
      <c r="AD20" s="192">
        <v>21068</v>
      </c>
      <c r="AE20" s="179">
        <v>7295</v>
      </c>
      <c r="AF20" s="179">
        <v>7295</v>
      </c>
      <c r="AG20" s="192">
        <v>61732</v>
      </c>
      <c r="AH20" s="192">
        <v>61732</v>
      </c>
      <c r="AI20" s="192">
        <v>22852</v>
      </c>
      <c r="AJ20" s="192">
        <v>22852</v>
      </c>
      <c r="AK20" s="192">
        <v>457</v>
      </c>
      <c r="AL20" s="192">
        <v>457</v>
      </c>
      <c r="AM20" s="192">
        <v>660</v>
      </c>
      <c r="AN20" s="192">
        <v>660</v>
      </c>
      <c r="AO20" s="192">
        <v>2</v>
      </c>
      <c r="AP20" s="192">
        <v>2</v>
      </c>
      <c r="AQ20" s="192">
        <v>1</v>
      </c>
      <c r="AR20" s="192">
        <v>1</v>
      </c>
      <c r="AS20" s="192">
        <v>0</v>
      </c>
      <c r="AT20" s="192">
        <v>0</v>
      </c>
      <c r="AU20" s="192">
        <v>0</v>
      </c>
      <c r="AV20" s="192">
        <v>0</v>
      </c>
      <c r="AW20" s="179"/>
      <c r="AX20" s="179"/>
      <c r="AY20" s="179"/>
      <c r="AZ20" s="179"/>
      <c r="BA20" s="179"/>
      <c r="BB20" s="179"/>
      <c r="BC20" s="179">
        <f>Y20+AA20</f>
        <v>112947</v>
      </c>
      <c r="BD20" s="179">
        <f>Z20+AB20</f>
        <v>112947</v>
      </c>
      <c r="BE20" s="179">
        <v>15</v>
      </c>
      <c r="BF20" s="176" t="s">
        <v>213</v>
      </c>
      <c r="BG20" s="180">
        <v>45505</v>
      </c>
      <c r="BH20" s="180">
        <v>45505</v>
      </c>
      <c r="BI20" s="180">
        <v>45657</v>
      </c>
      <c r="BJ20" s="180">
        <v>45657</v>
      </c>
      <c r="BK20" s="176" t="s">
        <v>212</v>
      </c>
    </row>
    <row r="21" spans="1:63" s="181" customFormat="1" ht="114" x14ac:dyDescent="0.25">
      <c r="A21" s="177"/>
      <c r="B21" s="177"/>
      <c r="C21" s="176">
        <v>3</v>
      </c>
      <c r="D21" s="178" t="s">
        <v>158</v>
      </c>
      <c r="E21" s="176">
        <v>24</v>
      </c>
      <c r="F21" s="176" t="s">
        <v>152</v>
      </c>
      <c r="G21" s="176">
        <v>2409</v>
      </c>
      <c r="H21" s="176" t="s">
        <v>159</v>
      </c>
      <c r="I21" s="176">
        <v>2409004</v>
      </c>
      <c r="J21" s="178" t="s">
        <v>85</v>
      </c>
      <c r="K21" s="176">
        <v>240900400</v>
      </c>
      <c r="L21" s="178" t="s">
        <v>87</v>
      </c>
      <c r="M21" s="176">
        <v>25</v>
      </c>
      <c r="N21" s="179">
        <v>144</v>
      </c>
      <c r="O21" s="190">
        <v>2024003630018</v>
      </c>
      <c r="P21" s="191" t="s">
        <v>76</v>
      </c>
      <c r="Q21" s="191" t="s">
        <v>167</v>
      </c>
      <c r="R21" s="195">
        <v>23750000</v>
      </c>
      <c r="S21" s="195">
        <v>22814996.649999999</v>
      </c>
      <c r="T21" s="195">
        <v>15833334.5</v>
      </c>
      <c r="U21" s="195">
        <v>15833334.5</v>
      </c>
      <c r="V21" s="176" t="s">
        <v>168</v>
      </c>
      <c r="W21" s="176">
        <v>1</v>
      </c>
      <c r="X21" s="178" t="s">
        <v>94</v>
      </c>
      <c r="Y21" s="192">
        <v>56377</v>
      </c>
      <c r="Z21" s="192">
        <v>56377</v>
      </c>
      <c r="AA21" s="192">
        <v>56570</v>
      </c>
      <c r="AB21" s="192">
        <v>56570</v>
      </c>
      <c r="AC21" s="192">
        <v>21068</v>
      </c>
      <c r="AD21" s="192">
        <v>21068</v>
      </c>
      <c r="AE21" s="179">
        <v>7295</v>
      </c>
      <c r="AF21" s="179">
        <v>7295</v>
      </c>
      <c r="AG21" s="192">
        <v>61732</v>
      </c>
      <c r="AH21" s="192">
        <v>61732</v>
      </c>
      <c r="AI21" s="192">
        <v>22852</v>
      </c>
      <c r="AJ21" s="192">
        <v>22852</v>
      </c>
      <c r="AK21" s="192">
        <v>457</v>
      </c>
      <c r="AL21" s="192">
        <v>457</v>
      </c>
      <c r="AM21" s="192">
        <v>660</v>
      </c>
      <c r="AN21" s="192">
        <v>660</v>
      </c>
      <c r="AO21" s="192">
        <v>2</v>
      </c>
      <c r="AP21" s="192">
        <v>2</v>
      </c>
      <c r="AQ21" s="192">
        <v>1</v>
      </c>
      <c r="AR21" s="192">
        <v>1</v>
      </c>
      <c r="AS21" s="192">
        <v>0</v>
      </c>
      <c r="AT21" s="192">
        <v>0</v>
      </c>
      <c r="AU21" s="192">
        <v>0</v>
      </c>
      <c r="AV21" s="192">
        <v>0</v>
      </c>
      <c r="AW21" s="179"/>
      <c r="AX21" s="179"/>
      <c r="AY21" s="179"/>
      <c r="AZ21" s="179"/>
      <c r="BA21" s="179"/>
      <c r="BB21" s="179"/>
      <c r="BC21" s="179">
        <f t="shared" ref="BC21:BD32" si="2">Y21+AA21</f>
        <v>112947</v>
      </c>
      <c r="BD21" s="179">
        <f t="shared" si="2"/>
        <v>112947</v>
      </c>
      <c r="BE21" s="179">
        <v>15</v>
      </c>
      <c r="BF21" s="176" t="s">
        <v>213</v>
      </c>
      <c r="BG21" s="180">
        <v>45505</v>
      </c>
      <c r="BH21" s="180">
        <v>45505</v>
      </c>
      <c r="BI21" s="180">
        <v>45657</v>
      </c>
      <c r="BJ21" s="180">
        <v>45657</v>
      </c>
      <c r="BK21" s="176" t="s">
        <v>212</v>
      </c>
    </row>
    <row r="22" spans="1:63" s="181" customFormat="1" ht="114" x14ac:dyDescent="0.25">
      <c r="A22" s="177"/>
      <c r="B22" s="177"/>
      <c r="C22" s="176">
        <v>3</v>
      </c>
      <c r="D22" s="178" t="s">
        <v>158</v>
      </c>
      <c r="E22" s="176">
        <v>24</v>
      </c>
      <c r="F22" s="176" t="s">
        <v>152</v>
      </c>
      <c r="G22" s="176">
        <v>2409</v>
      </c>
      <c r="H22" s="176" t="s">
        <v>159</v>
      </c>
      <c r="I22" s="176">
        <v>2409004</v>
      </c>
      <c r="J22" s="178" t="s">
        <v>85</v>
      </c>
      <c r="K22" s="176">
        <v>240900400</v>
      </c>
      <c r="L22" s="178" t="s">
        <v>87</v>
      </c>
      <c r="M22" s="176">
        <v>25</v>
      </c>
      <c r="N22" s="179">
        <v>144</v>
      </c>
      <c r="O22" s="190">
        <v>2024003630018</v>
      </c>
      <c r="P22" s="191" t="s">
        <v>76</v>
      </c>
      <c r="Q22" s="191" t="s">
        <v>167</v>
      </c>
      <c r="R22" s="195">
        <v>20000000</v>
      </c>
      <c r="S22" s="195">
        <v>20000000</v>
      </c>
      <c r="T22" s="195">
        <v>18666665</v>
      </c>
      <c r="U22" s="195">
        <v>18666665</v>
      </c>
      <c r="V22" s="176" t="s">
        <v>169</v>
      </c>
      <c r="W22" s="176">
        <v>2</v>
      </c>
      <c r="X22" s="178" t="s">
        <v>103</v>
      </c>
      <c r="Y22" s="192">
        <v>56377</v>
      </c>
      <c r="Z22" s="192">
        <v>56377</v>
      </c>
      <c r="AA22" s="192">
        <v>56570</v>
      </c>
      <c r="AB22" s="192">
        <v>56570</v>
      </c>
      <c r="AC22" s="192">
        <v>21068</v>
      </c>
      <c r="AD22" s="192">
        <v>21068</v>
      </c>
      <c r="AE22" s="179">
        <v>7295</v>
      </c>
      <c r="AF22" s="179">
        <v>7295</v>
      </c>
      <c r="AG22" s="192">
        <v>61732</v>
      </c>
      <c r="AH22" s="192">
        <v>61732</v>
      </c>
      <c r="AI22" s="192">
        <v>22852</v>
      </c>
      <c r="AJ22" s="192">
        <v>22852</v>
      </c>
      <c r="AK22" s="192">
        <v>457</v>
      </c>
      <c r="AL22" s="192">
        <v>457</v>
      </c>
      <c r="AM22" s="192">
        <v>660</v>
      </c>
      <c r="AN22" s="192">
        <v>660</v>
      </c>
      <c r="AO22" s="192">
        <v>2</v>
      </c>
      <c r="AP22" s="192">
        <v>2</v>
      </c>
      <c r="AQ22" s="192">
        <v>1</v>
      </c>
      <c r="AR22" s="192">
        <v>1</v>
      </c>
      <c r="AS22" s="192">
        <v>0</v>
      </c>
      <c r="AT22" s="192">
        <v>0</v>
      </c>
      <c r="AU22" s="192">
        <v>0</v>
      </c>
      <c r="AV22" s="192">
        <v>0</v>
      </c>
      <c r="AW22" s="179"/>
      <c r="AX22" s="179"/>
      <c r="AY22" s="179"/>
      <c r="AZ22" s="179"/>
      <c r="BA22" s="179"/>
      <c r="BB22" s="179"/>
      <c r="BC22" s="179">
        <f t="shared" si="2"/>
        <v>112947</v>
      </c>
      <c r="BD22" s="179">
        <f t="shared" si="2"/>
        <v>112947</v>
      </c>
      <c r="BE22" s="179">
        <v>15</v>
      </c>
      <c r="BF22" s="176" t="s">
        <v>213</v>
      </c>
      <c r="BG22" s="180">
        <v>45505</v>
      </c>
      <c r="BH22" s="180">
        <v>45505</v>
      </c>
      <c r="BI22" s="180">
        <v>45657</v>
      </c>
      <c r="BJ22" s="180">
        <v>45657</v>
      </c>
      <c r="BK22" s="176" t="s">
        <v>212</v>
      </c>
    </row>
    <row r="23" spans="1:63" s="181" customFormat="1" ht="114" x14ac:dyDescent="0.25">
      <c r="A23" s="177"/>
      <c r="B23" s="177"/>
      <c r="C23" s="176">
        <v>3</v>
      </c>
      <c r="D23" s="178" t="s">
        <v>158</v>
      </c>
      <c r="E23" s="176">
        <v>24</v>
      </c>
      <c r="F23" s="176" t="s">
        <v>152</v>
      </c>
      <c r="G23" s="176">
        <v>2409</v>
      </c>
      <c r="H23" s="176" t="s">
        <v>159</v>
      </c>
      <c r="I23" s="176">
        <v>2409004</v>
      </c>
      <c r="J23" s="178" t="s">
        <v>85</v>
      </c>
      <c r="K23" s="176">
        <v>240900400</v>
      </c>
      <c r="L23" s="178" t="s">
        <v>87</v>
      </c>
      <c r="M23" s="176">
        <v>25</v>
      </c>
      <c r="N23" s="179">
        <v>144</v>
      </c>
      <c r="O23" s="190">
        <v>2024003630018</v>
      </c>
      <c r="P23" s="191" t="s">
        <v>76</v>
      </c>
      <c r="Q23" s="191" t="s">
        <v>167</v>
      </c>
      <c r="R23" s="195">
        <v>26875000</v>
      </c>
      <c r="S23" s="195">
        <v>23930893.350000001</v>
      </c>
      <c r="T23" s="195">
        <v>13306790</v>
      </c>
      <c r="U23" s="195">
        <v>13306790</v>
      </c>
      <c r="V23" s="176" t="s">
        <v>170</v>
      </c>
      <c r="W23" s="176">
        <v>3</v>
      </c>
      <c r="X23" s="178" t="s">
        <v>102</v>
      </c>
      <c r="Y23" s="192">
        <v>56377</v>
      </c>
      <c r="Z23" s="192">
        <v>56377</v>
      </c>
      <c r="AA23" s="192">
        <v>56570</v>
      </c>
      <c r="AB23" s="192">
        <v>56570</v>
      </c>
      <c r="AC23" s="192">
        <v>21068</v>
      </c>
      <c r="AD23" s="192">
        <v>21068</v>
      </c>
      <c r="AE23" s="179">
        <v>7295</v>
      </c>
      <c r="AF23" s="179">
        <v>7295</v>
      </c>
      <c r="AG23" s="192">
        <v>61732</v>
      </c>
      <c r="AH23" s="192">
        <v>61732</v>
      </c>
      <c r="AI23" s="192">
        <v>22852</v>
      </c>
      <c r="AJ23" s="192">
        <v>22852</v>
      </c>
      <c r="AK23" s="192">
        <v>457</v>
      </c>
      <c r="AL23" s="192">
        <v>457</v>
      </c>
      <c r="AM23" s="192">
        <v>660</v>
      </c>
      <c r="AN23" s="192">
        <v>660</v>
      </c>
      <c r="AO23" s="192">
        <v>2</v>
      </c>
      <c r="AP23" s="192">
        <v>2</v>
      </c>
      <c r="AQ23" s="192">
        <v>1</v>
      </c>
      <c r="AR23" s="192">
        <v>1</v>
      </c>
      <c r="AS23" s="192">
        <v>0</v>
      </c>
      <c r="AT23" s="192">
        <v>0</v>
      </c>
      <c r="AU23" s="192">
        <v>0</v>
      </c>
      <c r="AV23" s="192">
        <v>0</v>
      </c>
      <c r="AW23" s="179"/>
      <c r="AX23" s="179"/>
      <c r="AY23" s="179"/>
      <c r="AZ23" s="179"/>
      <c r="BA23" s="179"/>
      <c r="BB23" s="179"/>
      <c r="BC23" s="179">
        <f t="shared" si="2"/>
        <v>112947</v>
      </c>
      <c r="BD23" s="179">
        <f t="shared" si="2"/>
        <v>112947</v>
      </c>
      <c r="BE23" s="179">
        <v>15</v>
      </c>
      <c r="BF23" s="176" t="s">
        <v>213</v>
      </c>
      <c r="BG23" s="180">
        <v>45505</v>
      </c>
      <c r="BH23" s="180">
        <v>45505</v>
      </c>
      <c r="BI23" s="180">
        <v>45657</v>
      </c>
      <c r="BJ23" s="180">
        <v>45657</v>
      </c>
      <c r="BK23" s="176" t="s">
        <v>212</v>
      </c>
    </row>
    <row r="24" spans="1:63" s="181" customFormat="1" ht="114" x14ac:dyDescent="0.25">
      <c r="A24" s="177"/>
      <c r="B24" s="177"/>
      <c r="C24" s="176">
        <v>3</v>
      </c>
      <c r="D24" s="178" t="s">
        <v>158</v>
      </c>
      <c r="E24" s="176">
        <v>24</v>
      </c>
      <c r="F24" s="176" t="s">
        <v>152</v>
      </c>
      <c r="G24" s="176">
        <v>2409</v>
      </c>
      <c r="H24" s="176" t="s">
        <v>159</v>
      </c>
      <c r="I24" s="176">
        <v>2409004</v>
      </c>
      <c r="J24" s="178" t="s">
        <v>85</v>
      </c>
      <c r="K24" s="176">
        <v>240900400</v>
      </c>
      <c r="L24" s="178" t="s">
        <v>87</v>
      </c>
      <c r="M24" s="176">
        <v>25</v>
      </c>
      <c r="N24" s="179">
        <v>144</v>
      </c>
      <c r="O24" s="190">
        <v>2024003630018</v>
      </c>
      <c r="P24" s="191" t="s">
        <v>76</v>
      </c>
      <c r="Q24" s="191" t="s">
        <v>167</v>
      </c>
      <c r="R24" s="195">
        <v>10000000</v>
      </c>
      <c r="S24" s="195">
        <v>10000000</v>
      </c>
      <c r="T24" s="195">
        <v>8082666</v>
      </c>
      <c r="U24" s="195">
        <v>8082666</v>
      </c>
      <c r="V24" s="176" t="s">
        <v>171</v>
      </c>
      <c r="W24" s="176">
        <v>4</v>
      </c>
      <c r="X24" s="178" t="s">
        <v>104</v>
      </c>
      <c r="Y24" s="192">
        <v>56377</v>
      </c>
      <c r="Z24" s="192">
        <v>56377</v>
      </c>
      <c r="AA24" s="192">
        <v>56570</v>
      </c>
      <c r="AB24" s="192">
        <v>56570</v>
      </c>
      <c r="AC24" s="192">
        <v>21068</v>
      </c>
      <c r="AD24" s="192">
        <v>21068</v>
      </c>
      <c r="AE24" s="179">
        <v>7295</v>
      </c>
      <c r="AF24" s="179">
        <v>7295</v>
      </c>
      <c r="AG24" s="192">
        <v>61732</v>
      </c>
      <c r="AH24" s="192">
        <v>61732</v>
      </c>
      <c r="AI24" s="192">
        <v>22852</v>
      </c>
      <c r="AJ24" s="192">
        <v>22852</v>
      </c>
      <c r="AK24" s="192">
        <v>457</v>
      </c>
      <c r="AL24" s="192">
        <v>457</v>
      </c>
      <c r="AM24" s="192">
        <v>660</v>
      </c>
      <c r="AN24" s="192">
        <v>660</v>
      </c>
      <c r="AO24" s="192">
        <v>2</v>
      </c>
      <c r="AP24" s="192">
        <v>2</v>
      </c>
      <c r="AQ24" s="192">
        <v>1</v>
      </c>
      <c r="AR24" s="192">
        <v>1</v>
      </c>
      <c r="AS24" s="192">
        <v>0</v>
      </c>
      <c r="AT24" s="192">
        <v>0</v>
      </c>
      <c r="AU24" s="192">
        <v>0</v>
      </c>
      <c r="AV24" s="192">
        <v>0</v>
      </c>
      <c r="AW24" s="179"/>
      <c r="AX24" s="179"/>
      <c r="AY24" s="179"/>
      <c r="AZ24" s="179"/>
      <c r="BA24" s="179"/>
      <c r="BB24" s="179"/>
      <c r="BC24" s="179">
        <f t="shared" si="2"/>
        <v>112947</v>
      </c>
      <c r="BD24" s="179">
        <f t="shared" si="2"/>
        <v>112947</v>
      </c>
      <c r="BE24" s="179">
        <v>15</v>
      </c>
      <c r="BF24" s="176" t="s">
        <v>213</v>
      </c>
      <c r="BG24" s="180">
        <v>45505</v>
      </c>
      <c r="BH24" s="180">
        <v>45505</v>
      </c>
      <c r="BI24" s="180">
        <v>45657</v>
      </c>
      <c r="BJ24" s="180">
        <v>45657</v>
      </c>
      <c r="BK24" s="176" t="s">
        <v>212</v>
      </c>
    </row>
    <row r="25" spans="1:63" s="181" customFormat="1" ht="114" x14ac:dyDescent="0.25">
      <c r="A25" s="177"/>
      <c r="B25" s="177"/>
      <c r="C25" s="176">
        <v>3</v>
      </c>
      <c r="D25" s="178" t="s">
        <v>158</v>
      </c>
      <c r="E25" s="176">
        <v>24</v>
      </c>
      <c r="F25" s="176" t="s">
        <v>152</v>
      </c>
      <c r="G25" s="176">
        <v>2409</v>
      </c>
      <c r="H25" s="176" t="s">
        <v>159</v>
      </c>
      <c r="I25" s="176">
        <v>2409039</v>
      </c>
      <c r="J25" s="178" t="s">
        <v>74</v>
      </c>
      <c r="K25" s="176">
        <v>240903900</v>
      </c>
      <c r="L25" s="178" t="s">
        <v>80</v>
      </c>
      <c r="M25" s="176">
        <v>7</v>
      </c>
      <c r="N25" s="179">
        <v>0</v>
      </c>
      <c r="O25" s="190">
        <v>2024003630018</v>
      </c>
      <c r="P25" s="191" t="s">
        <v>76</v>
      </c>
      <c r="Q25" s="191" t="s">
        <v>172</v>
      </c>
      <c r="R25" s="195">
        <f>1250000+1750000</f>
        <v>3000000</v>
      </c>
      <c r="S25" s="195">
        <f>1250000+1750000</f>
        <v>3000000</v>
      </c>
      <c r="T25" s="195">
        <f>1000000+1250000</f>
        <v>2250000</v>
      </c>
      <c r="U25" s="195">
        <v>2250000</v>
      </c>
      <c r="V25" s="176" t="s">
        <v>173</v>
      </c>
      <c r="W25" s="176">
        <v>1</v>
      </c>
      <c r="X25" s="178" t="s">
        <v>94</v>
      </c>
      <c r="Y25" s="192">
        <v>56377</v>
      </c>
      <c r="Z25" s="192">
        <v>56377</v>
      </c>
      <c r="AA25" s="192">
        <v>56570</v>
      </c>
      <c r="AB25" s="192">
        <v>56570</v>
      </c>
      <c r="AC25" s="192">
        <v>21068</v>
      </c>
      <c r="AD25" s="192">
        <v>21068</v>
      </c>
      <c r="AE25" s="179">
        <v>7295</v>
      </c>
      <c r="AF25" s="179">
        <v>7295</v>
      </c>
      <c r="AG25" s="192">
        <v>61732</v>
      </c>
      <c r="AH25" s="192">
        <v>61732</v>
      </c>
      <c r="AI25" s="192">
        <v>22852</v>
      </c>
      <c r="AJ25" s="192">
        <v>22852</v>
      </c>
      <c r="AK25" s="192">
        <v>457</v>
      </c>
      <c r="AL25" s="192">
        <v>457</v>
      </c>
      <c r="AM25" s="192">
        <v>660</v>
      </c>
      <c r="AN25" s="192">
        <v>660</v>
      </c>
      <c r="AO25" s="192">
        <v>2</v>
      </c>
      <c r="AP25" s="192">
        <v>2</v>
      </c>
      <c r="AQ25" s="192">
        <v>1</v>
      </c>
      <c r="AR25" s="192">
        <v>1</v>
      </c>
      <c r="AS25" s="192">
        <v>0</v>
      </c>
      <c r="AT25" s="192">
        <v>0</v>
      </c>
      <c r="AU25" s="192">
        <v>0</v>
      </c>
      <c r="AV25" s="192">
        <v>0</v>
      </c>
      <c r="AW25" s="179"/>
      <c r="AX25" s="179"/>
      <c r="AY25" s="179"/>
      <c r="AZ25" s="179"/>
      <c r="BA25" s="179"/>
      <c r="BB25" s="179"/>
      <c r="BC25" s="179">
        <f t="shared" si="2"/>
        <v>112947</v>
      </c>
      <c r="BD25" s="179">
        <f t="shared" si="2"/>
        <v>112947</v>
      </c>
      <c r="BE25" s="179">
        <v>1</v>
      </c>
      <c r="BF25" s="176" t="s">
        <v>213</v>
      </c>
      <c r="BG25" s="180">
        <v>45505</v>
      </c>
      <c r="BH25" s="180">
        <v>45505</v>
      </c>
      <c r="BI25" s="180">
        <v>45657</v>
      </c>
      <c r="BJ25" s="180">
        <v>45657</v>
      </c>
      <c r="BK25" s="176" t="s">
        <v>212</v>
      </c>
    </row>
    <row r="26" spans="1:63" s="181" customFormat="1" ht="114" x14ac:dyDescent="0.25">
      <c r="A26" s="177"/>
      <c r="B26" s="177"/>
      <c r="C26" s="176">
        <v>3</v>
      </c>
      <c r="D26" s="178" t="s">
        <v>158</v>
      </c>
      <c r="E26" s="176">
        <v>24</v>
      </c>
      <c r="F26" s="176" t="s">
        <v>152</v>
      </c>
      <c r="G26" s="176">
        <v>2409</v>
      </c>
      <c r="H26" s="176" t="s">
        <v>159</v>
      </c>
      <c r="I26" s="176">
        <v>2409039</v>
      </c>
      <c r="J26" s="178" t="s">
        <v>74</v>
      </c>
      <c r="K26" s="176">
        <v>240903900</v>
      </c>
      <c r="L26" s="178" t="s">
        <v>80</v>
      </c>
      <c r="M26" s="176">
        <v>7</v>
      </c>
      <c r="N26" s="179">
        <v>0</v>
      </c>
      <c r="O26" s="190">
        <v>2024003630018</v>
      </c>
      <c r="P26" s="191" t="s">
        <v>76</v>
      </c>
      <c r="Q26" s="191" t="s">
        <v>172</v>
      </c>
      <c r="R26" s="195">
        <v>5000000</v>
      </c>
      <c r="S26" s="195">
        <v>5000000</v>
      </c>
      <c r="T26" s="195">
        <v>1458000</v>
      </c>
      <c r="U26" s="195">
        <v>1458000</v>
      </c>
      <c r="V26" s="176" t="s">
        <v>174</v>
      </c>
      <c r="W26" s="176">
        <v>4</v>
      </c>
      <c r="X26" s="178" t="s">
        <v>104</v>
      </c>
      <c r="Y26" s="192">
        <v>56377</v>
      </c>
      <c r="Z26" s="192">
        <v>56377</v>
      </c>
      <c r="AA26" s="192">
        <v>56570</v>
      </c>
      <c r="AB26" s="192">
        <v>56570</v>
      </c>
      <c r="AC26" s="192">
        <v>21068</v>
      </c>
      <c r="AD26" s="192">
        <v>21068</v>
      </c>
      <c r="AE26" s="179">
        <v>7295</v>
      </c>
      <c r="AF26" s="179">
        <v>7295</v>
      </c>
      <c r="AG26" s="192">
        <v>61732</v>
      </c>
      <c r="AH26" s="192">
        <v>61732</v>
      </c>
      <c r="AI26" s="192">
        <v>22852</v>
      </c>
      <c r="AJ26" s="192">
        <v>22852</v>
      </c>
      <c r="AK26" s="192">
        <v>457</v>
      </c>
      <c r="AL26" s="192">
        <v>457</v>
      </c>
      <c r="AM26" s="192">
        <v>660</v>
      </c>
      <c r="AN26" s="192">
        <v>660</v>
      </c>
      <c r="AO26" s="192">
        <v>2</v>
      </c>
      <c r="AP26" s="192">
        <v>2</v>
      </c>
      <c r="AQ26" s="192">
        <v>1</v>
      </c>
      <c r="AR26" s="192">
        <v>1</v>
      </c>
      <c r="AS26" s="192">
        <v>0</v>
      </c>
      <c r="AT26" s="192">
        <v>0</v>
      </c>
      <c r="AU26" s="192">
        <v>0</v>
      </c>
      <c r="AV26" s="192">
        <v>0</v>
      </c>
      <c r="AW26" s="179"/>
      <c r="AX26" s="179"/>
      <c r="AY26" s="179"/>
      <c r="AZ26" s="179"/>
      <c r="BA26" s="179"/>
      <c r="BB26" s="179"/>
      <c r="BC26" s="179">
        <f t="shared" si="2"/>
        <v>112947</v>
      </c>
      <c r="BD26" s="179">
        <f t="shared" si="2"/>
        <v>112947</v>
      </c>
      <c r="BE26" s="179">
        <v>1</v>
      </c>
      <c r="BF26" s="176" t="s">
        <v>213</v>
      </c>
      <c r="BG26" s="180">
        <v>45505</v>
      </c>
      <c r="BH26" s="180">
        <v>45505</v>
      </c>
      <c r="BI26" s="180">
        <v>45657</v>
      </c>
      <c r="BJ26" s="180">
        <v>45657</v>
      </c>
      <c r="BK26" s="176" t="s">
        <v>212</v>
      </c>
    </row>
    <row r="27" spans="1:63" s="181" customFormat="1" ht="114" x14ac:dyDescent="0.25">
      <c r="A27" s="177"/>
      <c r="B27" s="177"/>
      <c r="C27" s="176"/>
      <c r="D27" s="178"/>
      <c r="E27" s="176">
        <v>24</v>
      </c>
      <c r="F27" s="176" t="s">
        <v>152</v>
      </c>
      <c r="G27" s="176">
        <v>2409</v>
      </c>
      <c r="H27" s="176" t="s">
        <v>159</v>
      </c>
      <c r="I27" s="176">
        <v>2409039</v>
      </c>
      <c r="J27" s="178" t="s">
        <v>74</v>
      </c>
      <c r="K27" s="176">
        <v>240903900</v>
      </c>
      <c r="L27" s="178" t="s">
        <v>80</v>
      </c>
      <c r="M27" s="176">
        <v>7</v>
      </c>
      <c r="N27" s="179">
        <v>0</v>
      </c>
      <c r="O27" s="190">
        <v>2024003630018</v>
      </c>
      <c r="P27" s="191" t="s">
        <v>76</v>
      </c>
      <c r="Q27" s="191" t="s">
        <v>172</v>
      </c>
      <c r="R27" s="195">
        <v>20000000</v>
      </c>
      <c r="S27" s="195">
        <v>0</v>
      </c>
      <c r="T27" s="195">
        <v>0</v>
      </c>
      <c r="U27" s="195">
        <v>0</v>
      </c>
      <c r="V27" s="176" t="s">
        <v>225</v>
      </c>
      <c r="W27" s="176">
        <v>5</v>
      </c>
      <c r="X27" s="178" t="s">
        <v>223</v>
      </c>
      <c r="Y27" s="192">
        <v>56377</v>
      </c>
      <c r="Z27" s="192">
        <v>56377</v>
      </c>
      <c r="AA27" s="192">
        <v>56570</v>
      </c>
      <c r="AB27" s="192">
        <v>56570</v>
      </c>
      <c r="AC27" s="192">
        <v>21068</v>
      </c>
      <c r="AD27" s="192">
        <v>21068</v>
      </c>
      <c r="AE27" s="179">
        <v>7295</v>
      </c>
      <c r="AF27" s="179">
        <v>7295</v>
      </c>
      <c r="AG27" s="192">
        <v>61732</v>
      </c>
      <c r="AH27" s="192">
        <v>61732</v>
      </c>
      <c r="AI27" s="192">
        <v>22852</v>
      </c>
      <c r="AJ27" s="192">
        <v>22852</v>
      </c>
      <c r="AK27" s="192">
        <v>457</v>
      </c>
      <c r="AL27" s="192">
        <v>457</v>
      </c>
      <c r="AM27" s="192">
        <v>660</v>
      </c>
      <c r="AN27" s="192">
        <v>660</v>
      </c>
      <c r="AO27" s="192">
        <v>2</v>
      </c>
      <c r="AP27" s="192">
        <v>2</v>
      </c>
      <c r="AQ27" s="192">
        <v>1</v>
      </c>
      <c r="AR27" s="192">
        <v>1</v>
      </c>
      <c r="AS27" s="192">
        <v>0</v>
      </c>
      <c r="AT27" s="192">
        <v>0</v>
      </c>
      <c r="AU27" s="192">
        <v>0</v>
      </c>
      <c r="AV27" s="192">
        <v>0</v>
      </c>
      <c r="AW27" s="179"/>
      <c r="AX27" s="179"/>
      <c r="AY27" s="179"/>
      <c r="AZ27" s="179"/>
      <c r="BA27" s="179"/>
      <c r="BB27" s="179"/>
      <c r="BC27" s="179">
        <f t="shared" ref="BC27" si="3">Y27+AA27</f>
        <v>112947</v>
      </c>
      <c r="BD27" s="179">
        <f t="shared" ref="BD27" si="4">Z27+AB27</f>
        <v>112947</v>
      </c>
      <c r="BE27" s="179">
        <v>1</v>
      </c>
      <c r="BF27" s="176" t="s">
        <v>213</v>
      </c>
      <c r="BG27" s="180">
        <v>45505</v>
      </c>
      <c r="BH27" s="180">
        <v>45505</v>
      </c>
      <c r="BI27" s="180">
        <v>45657</v>
      </c>
      <c r="BJ27" s="180">
        <v>45657</v>
      </c>
      <c r="BK27" s="176" t="s">
        <v>212</v>
      </c>
    </row>
    <row r="28" spans="1:63" s="181" customFormat="1" ht="114" x14ac:dyDescent="0.25">
      <c r="A28" s="177"/>
      <c r="B28" s="177"/>
      <c r="C28" s="176">
        <v>3</v>
      </c>
      <c r="D28" s="178" t="s">
        <v>158</v>
      </c>
      <c r="E28" s="176">
        <v>24</v>
      </c>
      <c r="F28" s="176" t="s">
        <v>152</v>
      </c>
      <c r="G28" s="176">
        <v>2409</v>
      </c>
      <c r="H28" s="176" t="s">
        <v>159</v>
      </c>
      <c r="I28" s="176">
        <v>2409039</v>
      </c>
      <c r="J28" s="178" t="s">
        <v>74</v>
      </c>
      <c r="K28" s="176">
        <v>240903900</v>
      </c>
      <c r="L28" s="178" t="s">
        <v>80</v>
      </c>
      <c r="M28" s="176">
        <v>7</v>
      </c>
      <c r="N28" s="179">
        <v>0</v>
      </c>
      <c r="O28" s="190">
        <v>2024003630018</v>
      </c>
      <c r="P28" s="191" t="s">
        <v>76</v>
      </c>
      <c r="Q28" s="191" t="s">
        <v>175</v>
      </c>
      <c r="R28" s="195">
        <v>39500000</v>
      </c>
      <c r="S28" s="195">
        <v>37750000</v>
      </c>
      <c r="T28" s="195">
        <v>0</v>
      </c>
      <c r="U28" s="195">
        <v>0</v>
      </c>
      <c r="V28" s="176" t="s">
        <v>173</v>
      </c>
      <c r="W28" s="176">
        <v>1</v>
      </c>
      <c r="X28" s="178" t="s">
        <v>94</v>
      </c>
      <c r="Y28" s="192">
        <v>56377</v>
      </c>
      <c r="Z28" s="192">
        <v>56377</v>
      </c>
      <c r="AA28" s="192">
        <v>56570</v>
      </c>
      <c r="AB28" s="192">
        <v>56570</v>
      </c>
      <c r="AC28" s="192">
        <v>21068</v>
      </c>
      <c r="AD28" s="192">
        <v>21068</v>
      </c>
      <c r="AE28" s="179">
        <v>7295</v>
      </c>
      <c r="AF28" s="179">
        <v>7295</v>
      </c>
      <c r="AG28" s="192">
        <v>61732</v>
      </c>
      <c r="AH28" s="192">
        <v>61732</v>
      </c>
      <c r="AI28" s="192">
        <v>22852</v>
      </c>
      <c r="AJ28" s="192">
        <v>22852</v>
      </c>
      <c r="AK28" s="192">
        <v>457</v>
      </c>
      <c r="AL28" s="192">
        <v>457</v>
      </c>
      <c r="AM28" s="192">
        <v>660</v>
      </c>
      <c r="AN28" s="192">
        <v>660</v>
      </c>
      <c r="AO28" s="192">
        <v>2</v>
      </c>
      <c r="AP28" s="192">
        <v>2</v>
      </c>
      <c r="AQ28" s="192">
        <v>1</v>
      </c>
      <c r="AR28" s="192">
        <v>1</v>
      </c>
      <c r="AS28" s="192">
        <v>0</v>
      </c>
      <c r="AT28" s="192">
        <v>0</v>
      </c>
      <c r="AU28" s="192">
        <v>0</v>
      </c>
      <c r="AV28" s="192">
        <v>0</v>
      </c>
      <c r="AW28" s="179"/>
      <c r="AX28" s="179"/>
      <c r="AY28" s="179"/>
      <c r="AZ28" s="179"/>
      <c r="BA28" s="179"/>
      <c r="BB28" s="179"/>
      <c r="BC28" s="179">
        <f t="shared" si="2"/>
        <v>112947</v>
      </c>
      <c r="BD28" s="179">
        <f t="shared" si="2"/>
        <v>112947</v>
      </c>
      <c r="BE28" s="179">
        <v>0</v>
      </c>
      <c r="BF28" s="176" t="s">
        <v>213</v>
      </c>
      <c r="BG28" s="180">
        <v>45505</v>
      </c>
      <c r="BH28" s="180">
        <v>45505</v>
      </c>
      <c r="BI28" s="180">
        <v>45657</v>
      </c>
      <c r="BJ28" s="180">
        <v>45657</v>
      </c>
      <c r="BK28" s="176" t="s">
        <v>212</v>
      </c>
    </row>
    <row r="29" spans="1:63" s="181" customFormat="1" ht="114" x14ac:dyDescent="0.25">
      <c r="A29" s="177"/>
      <c r="B29" s="177"/>
      <c r="C29" s="176">
        <v>3</v>
      </c>
      <c r="D29" s="178" t="s">
        <v>158</v>
      </c>
      <c r="E29" s="176">
        <v>24</v>
      </c>
      <c r="F29" s="176" t="s">
        <v>152</v>
      </c>
      <c r="G29" s="176">
        <v>2409</v>
      </c>
      <c r="H29" s="176" t="s">
        <v>159</v>
      </c>
      <c r="I29" s="176">
        <v>2409039</v>
      </c>
      <c r="J29" s="178" t="s">
        <v>74</v>
      </c>
      <c r="K29" s="176">
        <v>240903900</v>
      </c>
      <c r="L29" s="178" t="s">
        <v>80</v>
      </c>
      <c r="M29" s="176">
        <v>7</v>
      </c>
      <c r="N29" s="179">
        <v>0</v>
      </c>
      <c r="O29" s="190">
        <v>2024003630018</v>
      </c>
      <c r="P29" s="191" t="s">
        <v>76</v>
      </c>
      <c r="Q29" s="191" t="s">
        <v>175</v>
      </c>
      <c r="R29" s="195">
        <v>20000000</v>
      </c>
      <c r="S29" s="195">
        <v>20000000</v>
      </c>
      <c r="T29" s="195">
        <v>0</v>
      </c>
      <c r="U29" s="195">
        <v>0</v>
      </c>
      <c r="V29" s="176" t="s">
        <v>174</v>
      </c>
      <c r="W29" s="176">
        <v>4</v>
      </c>
      <c r="X29" s="178" t="s">
        <v>104</v>
      </c>
      <c r="Y29" s="192">
        <v>56377</v>
      </c>
      <c r="Z29" s="192">
        <v>56377</v>
      </c>
      <c r="AA29" s="192">
        <v>56570</v>
      </c>
      <c r="AB29" s="192">
        <v>56570</v>
      </c>
      <c r="AC29" s="192">
        <v>21068</v>
      </c>
      <c r="AD29" s="192">
        <v>21068</v>
      </c>
      <c r="AE29" s="179">
        <v>7295</v>
      </c>
      <c r="AF29" s="179">
        <v>7295</v>
      </c>
      <c r="AG29" s="192">
        <v>61732</v>
      </c>
      <c r="AH29" s="192">
        <v>61732</v>
      </c>
      <c r="AI29" s="192">
        <v>22852</v>
      </c>
      <c r="AJ29" s="192">
        <v>22852</v>
      </c>
      <c r="AK29" s="192">
        <v>457</v>
      </c>
      <c r="AL29" s="192">
        <v>457</v>
      </c>
      <c r="AM29" s="192">
        <v>660</v>
      </c>
      <c r="AN29" s="192">
        <v>660</v>
      </c>
      <c r="AO29" s="192">
        <v>2</v>
      </c>
      <c r="AP29" s="192">
        <v>2</v>
      </c>
      <c r="AQ29" s="192">
        <v>1</v>
      </c>
      <c r="AR29" s="192">
        <v>1</v>
      </c>
      <c r="AS29" s="192">
        <v>0</v>
      </c>
      <c r="AT29" s="192">
        <v>0</v>
      </c>
      <c r="AU29" s="192">
        <v>0</v>
      </c>
      <c r="AV29" s="192">
        <v>0</v>
      </c>
      <c r="AW29" s="179"/>
      <c r="AX29" s="179"/>
      <c r="AY29" s="179"/>
      <c r="AZ29" s="179"/>
      <c r="BA29" s="179"/>
      <c r="BB29" s="179"/>
      <c r="BC29" s="179">
        <f t="shared" si="2"/>
        <v>112947</v>
      </c>
      <c r="BD29" s="179">
        <f t="shared" si="2"/>
        <v>112947</v>
      </c>
      <c r="BE29" s="179">
        <v>0</v>
      </c>
      <c r="BF29" s="176" t="s">
        <v>213</v>
      </c>
      <c r="BG29" s="180">
        <v>45505</v>
      </c>
      <c r="BH29" s="180">
        <v>45505</v>
      </c>
      <c r="BI29" s="180">
        <v>45657</v>
      </c>
      <c r="BJ29" s="180">
        <v>45657</v>
      </c>
      <c r="BK29" s="176" t="s">
        <v>212</v>
      </c>
    </row>
    <row r="30" spans="1:63" s="181" customFormat="1" ht="114" x14ac:dyDescent="0.25">
      <c r="A30" s="182"/>
      <c r="B30" s="182"/>
      <c r="C30" s="183">
        <v>3</v>
      </c>
      <c r="D30" s="184" t="s">
        <v>158</v>
      </c>
      <c r="E30" s="183">
        <v>24</v>
      </c>
      <c r="F30" s="183" t="s">
        <v>152</v>
      </c>
      <c r="G30" s="183">
        <v>2409</v>
      </c>
      <c r="H30" s="183" t="s">
        <v>159</v>
      </c>
      <c r="I30" s="183">
        <v>2409039</v>
      </c>
      <c r="J30" s="184" t="s">
        <v>74</v>
      </c>
      <c r="K30" s="183">
        <v>240903900</v>
      </c>
      <c r="L30" s="184" t="s">
        <v>80</v>
      </c>
      <c r="M30" s="176">
        <v>7</v>
      </c>
      <c r="N30" s="179">
        <v>0</v>
      </c>
      <c r="O30" s="190">
        <v>2024003630018</v>
      </c>
      <c r="P30" s="191" t="s">
        <v>76</v>
      </c>
      <c r="Q30" s="191" t="s">
        <v>176</v>
      </c>
      <c r="R30" s="196">
        <f>18000000-1750000</f>
        <v>16250000</v>
      </c>
      <c r="S30" s="195">
        <v>11700000</v>
      </c>
      <c r="T30" s="195">
        <v>4500000</v>
      </c>
      <c r="U30" s="195">
        <v>4500000</v>
      </c>
      <c r="V30" s="183" t="s">
        <v>173</v>
      </c>
      <c r="W30" s="183">
        <v>1</v>
      </c>
      <c r="X30" s="184" t="s">
        <v>94</v>
      </c>
      <c r="Y30" s="192">
        <v>56377</v>
      </c>
      <c r="Z30" s="192">
        <v>56377</v>
      </c>
      <c r="AA30" s="192">
        <v>56570</v>
      </c>
      <c r="AB30" s="192">
        <v>56570</v>
      </c>
      <c r="AC30" s="192">
        <v>21068</v>
      </c>
      <c r="AD30" s="192">
        <v>21068</v>
      </c>
      <c r="AE30" s="193">
        <v>7295</v>
      </c>
      <c r="AF30" s="193">
        <v>7295</v>
      </c>
      <c r="AG30" s="192">
        <v>61732</v>
      </c>
      <c r="AH30" s="192">
        <v>61732</v>
      </c>
      <c r="AI30" s="192">
        <v>22852</v>
      </c>
      <c r="AJ30" s="192">
        <v>22852</v>
      </c>
      <c r="AK30" s="192">
        <v>457</v>
      </c>
      <c r="AL30" s="192">
        <v>457</v>
      </c>
      <c r="AM30" s="192">
        <v>660</v>
      </c>
      <c r="AN30" s="192">
        <v>660</v>
      </c>
      <c r="AO30" s="192">
        <v>2</v>
      </c>
      <c r="AP30" s="192">
        <v>2</v>
      </c>
      <c r="AQ30" s="192">
        <v>1</v>
      </c>
      <c r="AR30" s="192">
        <v>1</v>
      </c>
      <c r="AS30" s="192">
        <v>0</v>
      </c>
      <c r="AT30" s="192">
        <v>0</v>
      </c>
      <c r="AU30" s="192">
        <v>0</v>
      </c>
      <c r="AV30" s="192">
        <v>0</v>
      </c>
      <c r="AW30" s="193"/>
      <c r="AX30" s="193"/>
      <c r="AY30" s="193"/>
      <c r="AZ30" s="193"/>
      <c r="BA30" s="193"/>
      <c r="BB30" s="193"/>
      <c r="BC30" s="179">
        <f t="shared" si="2"/>
        <v>112947</v>
      </c>
      <c r="BD30" s="179">
        <f t="shared" si="2"/>
        <v>112947</v>
      </c>
      <c r="BE30" s="193">
        <v>0</v>
      </c>
      <c r="BF30" s="176" t="s">
        <v>213</v>
      </c>
      <c r="BG30" s="180">
        <v>45505</v>
      </c>
      <c r="BH30" s="180">
        <v>45505</v>
      </c>
      <c r="BI30" s="180">
        <v>45657</v>
      </c>
      <c r="BJ30" s="180">
        <v>45657</v>
      </c>
      <c r="BK30" s="176" t="s">
        <v>212</v>
      </c>
    </row>
    <row r="31" spans="1:63" s="181" customFormat="1" ht="114" x14ac:dyDescent="0.25">
      <c r="A31" s="177"/>
      <c r="B31" s="177"/>
      <c r="C31" s="176">
        <v>3</v>
      </c>
      <c r="D31" s="178" t="s">
        <v>158</v>
      </c>
      <c r="E31" s="176">
        <v>24</v>
      </c>
      <c r="F31" s="176" t="s">
        <v>152</v>
      </c>
      <c r="G31" s="176">
        <v>2409</v>
      </c>
      <c r="H31" s="176" t="s">
        <v>159</v>
      </c>
      <c r="I31" s="176">
        <v>2409010</v>
      </c>
      <c r="J31" s="178" t="s">
        <v>89</v>
      </c>
      <c r="K31" s="176">
        <v>240901000</v>
      </c>
      <c r="L31" s="178" t="s">
        <v>91</v>
      </c>
      <c r="M31" s="176">
        <v>1</v>
      </c>
      <c r="N31" s="179">
        <v>0</v>
      </c>
      <c r="O31" s="190">
        <v>2024003630018</v>
      </c>
      <c r="P31" s="191" t="s">
        <v>76</v>
      </c>
      <c r="Q31" s="191" t="s">
        <v>177</v>
      </c>
      <c r="R31" s="195">
        <v>7000000</v>
      </c>
      <c r="S31" s="195">
        <v>7000000</v>
      </c>
      <c r="T31" s="195">
        <v>4540000</v>
      </c>
      <c r="U31" s="195">
        <v>4540000</v>
      </c>
      <c r="V31" s="176" t="s">
        <v>178</v>
      </c>
      <c r="W31" s="176">
        <v>1</v>
      </c>
      <c r="X31" s="178" t="s">
        <v>94</v>
      </c>
      <c r="Y31" s="192">
        <v>56377</v>
      </c>
      <c r="Z31" s="192">
        <v>56377</v>
      </c>
      <c r="AA31" s="192">
        <v>56570</v>
      </c>
      <c r="AB31" s="192">
        <v>56570</v>
      </c>
      <c r="AC31" s="192">
        <v>21068</v>
      </c>
      <c r="AD31" s="192">
        <v>21068</v>
      </c>
      <c r="AE31" s="179">
        <v>7295</v>
      </c>
      <c r="AF31" s="179">
        <v>7295</v>
      </c>
      <c r="AG31" s="192">
        <v>61732</v>
      </c>
      <c r="AH31" s="192">
        <v>61732</v>
      </c>
      <c r="AI31" s="192">
        <v>22852</v>
      </c>
      <c r="AJ31" s="192">
        <v>22852</v>
      </c>
      <c r="AK31" s="192">
        <v>457</v>
      </c>
      <c r="AL31" s="192">
        <v>457</v>
      </c>
      <c r="AM31" s="192">
        <v>660</v>
      </c>
      <c r="AN31" s="192">
        <v>660</v>
      </c>
      <c r="AO31" s="192">
        <v>2</v>
      </c>
      <c r="AP31" s="192">
        <v>2</v>
      </c>
      <c r="AQ31" s="192">
        <v>1</v>
      </c>
      <c r="AR31" s="192">
        <v>1</v>
      </c>
      <c r="AS31" s="192">
        <v>0</v>
      </c>
      <c r="AT31" s="192">
        <v>0</v>
      </c>
      <c r="AU31" s="192">
        <v>0</v>
      </c>
      <c r="AV31" s="192">
        <v>0</v>
      </c>
      <c r="AW31" s="179"/>
      <c r="AX31" s="179"/>
      <c r="AY31" s="179"/>
      <c r="AZ31" s="179"/>
      <c r="BA31" s="179"/>
      <c r="BB31" s="179"/>
      <c r="BC31" s="179">
        <f t="shared" si="2"/>
        <v>112947</v>
      </c>
      <c r="BD31" s="179">
        <f t="shared" si="2"/>
        <v>112947</v>
      </c>
      <c r="BE31" s="179">
        <v>2</v>
      </c>
      <c r="BF31" s="176" t="s">
        <v>213</v>
      </c>
      <c r="BG31" s="180">
        <v>45505</v>
      </c>
      <c r="BH31" s="180">
        <v>45505</v>
      </c>
      <c r="BI31" s="180">
        <v>45657</v>
      </c>
      <c r="BJ31" s="180">
        <v>45657</v>
      </c>
      <c r="BK31" s="176" t="s">
        <v>212</v>
      </c>
    </row>
    <row r="32" spans="1:63" s="181" customFormat="1" ht="114" x14ac:dyDescent="0.25">
      <c r="A32" s="182"/>
      <c r="B32" s="182"/>
      <c r="C32" s="183">
        <v>3</v>
      </c>
      <c r="D32" s="184" t="s">
        <v>158</v>
      </c>
      <c r="E32" s="183">
        <v>24</v>
      </c>
      <c r="F32" s="183" t="s">
        <v>152</v>
      </c>
      <c r="G32" s="183">
        <v>2409</v>
      </c>
      <c r="H32" s="183" t="s">
        <v>159</v>
      </c>
      <c r="I32" s="183">
        <v>2409010</v>
      </c>
      <c r="J32" s="184" t="s">
        <v>89</v>
      </c>
      <c r="K32" s="183">
        <v>240901003</v>
      </c>
      <c r="L32" s="184" t="s">
        <v>93</v>
      </c>
      <c r="M32" s="176">
        <v>1</v>
      </c>
      <c r="N32" s="193">
        <v>0.25</v>
      </c>
      <c r="O32" s="190">
        <v>2024003630018</v>
      </c>
      <c r="P32" s="191" t="s">
        <v>76</v>
      </c>
      <c r="Q32" s="191" t="s">
        <v>179</v>
      </c>
      <c r="R32" s="196">
        <v>3500000</v>
      </c>
      <c r="S32" s="196">
        <v>3500000</v>
      </c>
      <c r="T32" s="196">
        <f>4376000/2</f>
        <v>2188000</v>
      </c>
      <c r="U32" s="196">
        <v>2188000</v>
      </c>
      <c r="V32" s="183" t="s">
        <v>180</v>
      </c>
      <c r="W32" s="183">
        <v>1</v>
      </c>
      <c r="X32" s="184" t="s">
        <v>94</v>
      </c>
      <c r="Y32" s="192">
        <v>56377</v>
      </c>
      <c r="Z32" s="192">
        <v>56377</v>
      </c>
      <c r="AA32" s="192">
        <v>56570</v>
      </c>
      <c r="AB32" s="192">
        <v>56570</v>
      </c>
      <c r="AC32" s="192">
        <v>21068</v>
      </c>
      <c r="AD32" s="192">
        <v>21068</v>
      </c>
      <c r="AE32" s="193">
        <v>7295</v>
      </c>
      <c r="AF32" s="193">
        <v>7295</v>
      </c>
      <c r="AG32" s="192">
        <v>61732</v>
      </c>
      <c r="AH32" s="192">
        <v>61732</v>
      </c>
      <c r="AI32" s="192">
        <v>22852</v>
      </c>
      <c r="AJ32" s="192">
        <v>22852</v>
      </c>
      <c r="AK32" s="192">
        <v>457</v>
      </c>
      <c r="AL32" s="192">
        <v>457</v>
      </c>
      <c r="AM32" s="192">
        <v>660</v>
      </c>
      <c r="AN32" s="192">
        <v>660</v>
      </c>
      <c r="AO32" s="192">
        <v>2</v>
      </c>
      <c r="AP32" s="192">
        <v>2</v>
      </c>
      <c r="AQ32" s="192">
        <v>1</v>
      </c>
      <c r="AR32" s="192">
        <v>1</v>
      </c>
      <c r="AS32" s="192">
        <v>0</v>
      </c>
      <c r="AT32" s="192">
        <v>0</v>
      </c>
      <c r="AU32" s="192">
        <v>0</v>
      </c>
      <c r="AV32" s="192">
        <v>0</v>
      </c>
      <c r="AW32" s="193"/>
      <c r="AX32" s="193"/>
      <c r="AY32" s="193"/>
      <c r="AZ32" s="193"/>
      <c r="BA32" s="193"/>
      <c r="BB32" s="193"/>
      <c r="BC32" s="179">
        <f t="shared" si="2"/>
        <v>112947</v>
      </c>
      <c r="BD32" s="179">
        <f t="shared" si="2"/>
        <v>112947</v>
      </c>
      <c r="BE32" s="193">
        <v>2</v>
      </c>
      <c r="BF32" s="176" t="s">
        <v>213</v>
      </c>
      <c r="BG32" s="180">
        <v>45505</v>
      </c>
      <c r="BH32" s="180">
        <v>45505</v>
      </c>
      <c r="BI32" s="180">
        <v>45657</v>
      </c>
      <c r="BJ32" s="180">
        <v>45657</v>
      </c>
      <c r="BK32" s="176" t="s">
        <v>212</v>
      </c>
    </row>
    <row r="33" spans="1:63" s="181" customFormat="1" ht="114" x14ac:dyDescent="0.25">
      <c r="A33" s="177"/>
      <c r="B33" s="177"/>
      <c r="C33" s="176">
        <v>3</v>
      </c>
      <c r="D33" s="178" t="s">
        <v>158</v>
      </c>
      <c r="E33" s="176">
        <v>24</v>
      </c>
      <c r="F33" s="176" t="s">
        <v>152</v>
      </c>
      <c r="G33" s="176">
        <v>2409</v>
      </c>
      <c r="H33" s="176" t="s">
        <v>159</v>
      </c>
      <c r="I33" s="176">
        <v>2409010</v>
      </c>
      <c r="J33" s="178" t="s">
        <v>89</v>
      </c>
      <c r="K33" s="176">
        <v>240901003</v>
      </c>
      <c r="L33" s="178" t="s">
        <v>93</v>
      </c>
      <c r="M33" s="176">
        <v>1</v>
      </c>
      <c r="N33" s="179">
        <v>0.25</v>
      </c>
      <c r="O33" s="190">
        <v>2024003630018</v>
      </c>
      <c r="P33" s="191" t="s">
        <v>76</v>
      </c>
      <c r="Q33" s="191" t="s">
        <v>181</v>
      </c>
      <c r="R33" s="195">
        <v>3500000</v>
      </c>
      <c r="S33" s="195">
        <v>3500000</v>
      </c>
      <c r="T33" s="196">
        <v>2188000</v>
      </c>
      <c r="U33" s="196">
        <v>2188000</v>
      </c>
      <c r="V33" s="176" t="s">
        <v>180</v>
      </c>
      <c r="W33" s="176">
        <v>1</v>
      </c>
      <c r="X33" s="178" t="s">
        <v>94</v>
      </c>
      <c r="Y33" s="192">
        <v>56377</v>
      </c>
      <c r="Z33" s="192">
        <v>56377</v>
      </c>
      <c r="AA33" s="192">
        <v>56570</v>
      </c>
      <c r="AB33" s="192">
        <v>56570</v>
      </c>
      <c r="AC33" s="192">
        <v>21068</v>
      </c>
      <c r="AD33" s="192">
        <v>21068</v>
      </c>
      <c r="AE33" s="179">
        <v>7295</v>
      </c>
      <c r="AF33" s="179">
        <v>7295</v>
      </c>
      <c r="AG33" s="192">
        <v>61732</v>
      </c>
      <c r="AH33" s="192">
        <v>61732</v>
      </c>
      <c r="AI33" s="192">
        <v>22852</v>
      </c>
      <c r="AJ33" s="192">
        <v>22852</v>
      </c>
      <c r="AK33" s="192">
        <v>457</v>
      </c>
      <c r="AL33" s="192">
        <v>457</v>
      </c>
      <c r="AM33" s="192">
        <v>660</v>
      </c>
      <c r="AN33" s="192">
        <v>660</v>
      </c>
      <c r="AO33" s="192">
        <v>2</v>
      </c>
      <c r="AP33" s="192">
        <v>2</v>
      </c>
      <c r="AQ33" s="192">
        <v>1</v>
      </c>
      <c r="AR33" s="192">
        <v>1</v>
      </c>
      <c r="AS33" s="192">
        <v>0</v>
      </c>
      <c r="AT33" s="192">
        <v>0</v>
      </c>
      <c r="AU33" s="192">
        <v>0</v>
      </c>
      <c r="AV33" s="192">
        <v>0</v>
      </c>
      <c r="AW33" s="179"/>
      <c r="AX33" s="179"/>
      <c r="AY33" s="179"/>
      <c r="AZ33" s="179"/>
      <c r="BA33" s="179"/>
      <c r="BB33" s="179"/>
      <c r="BC33" s="179">
        <f>Y33+AA33</f>
        <v>112947</v>
      </c>
      <c r="BD33" s="179">
        <f>Z33+AB33</f>
        <v>112947</v>
      </c>
      <c r="BE33" s="179">
        <v>2</v>
      </c>
      <c r="BF33" s="176" t="s">
        <v>213</v>
      </c>
      <c r="BG33" s="180">
        <v>45505</v>
      </c>
      <c r="BH33" s="180">
        <v>45505</v>
      </c>
      <c r="BI33" s="180">
        <v>45657</v>
      </c>
      <c r="BJ33" s="180">
        <v>45657</v>
      </c>
      <c r="BK33" s="176" t="s">
        <v>212</v>
      </c>
    </row>
    <row r="34" spans="1:63" s="181" customFormat="1" ht="114" x14ac:dyDescent="0.25">
      <c r="A34" s="177"/>
      <c r="B34" s="177"/>
      <c r="C34" s="176">
        <v>3</v>
      </c>
      <c r="D34" s="178" t="s">
        <v>158</v>
      </c>
      <c r="E34" s="176">
        <v>24</v>
      </c>
      <c r="F34" s="176" t="s">
        <v>152</v>
      </c>
      <c r="G34" s="176">
        <v>2409</v>
      </c>
      <c r="H34" s="176" t="s">
        <v>159</v>
      </c>
      <c r="I34" s="176">
        <v>2409014</v>
      </c>
      <c r="J34" s="178" t="s">
        <v>71</v>
      </c>
      <c r="K34" s="190">
        <v>240901400</v>
      </c>
      <c r="L34" s="178" t="s">
        <v>72</v>
      </c>
      <c r="M34" s="176">
        <v>1</v>
      </c>
      <c r="N34" s="179">
        <v>0.1</v>
      </c>
      <c r="O34" s="190">
        <v>2024003630018</v>
      </c>
      <c r="P34" s="191" t="s">
        <v>76</v>
      </c>
      <c r="Q34" s="191" t="s">
        <v>182</v>
      </c>
      <c r="R34" s="195">
        <v>1750000</v>
      </c>
      <c r="S34" s="195">
        <f>250000+1000000</f>
        <v>1250000</v>
      </c>
      <c r="T34" s="195">
        <f>250000+(1000000/3)</f>
        <v>583333.33333333326</v>
      </c>
      <c r="U34" s="195">
        <v>583333.33333333326</v>
      </c>
      <c r="V34" s="176" t="s">
        <v>183</v>
      </c>
      <c r="W34" s="176">
        <v>1</v>
      </c>
      <c r="X34" s="178" t="s">
        <v>94</v>
      </c>
      <c r="Y34" s="192">
        <v>56377</v>
      </c>
      <c r="Z34" s="192">
        <v>56377</v>
      </c>
      <c r="AA34" s="192">
        <v>56570</v>
      </c>
      <c r="AB34" s="192">
        <v>56570</v>
      </c>
      <c r="AC34" s="192">
        <v>21068</v>
      </c>
      <c r="AD34" s="192">
        <v>21068</v>
      </c>
      <c r="AE34" s="179">
        <v>7295</v>
      </c>
      <c r="AF34" s="179">
        <v>7295</v>
      </c>
      <c r="AG34" s="192">
        <v>61732</v>
      </c>
      <c r="AH34" s="192">
        <v>61732</v>
      </c>
      <c r="AI34" s="192">
        <v>22852</v>
      </c>
      <c r="AJ34" s="192">
        <v>22852</v>
      </c>
      <c r="AK34" s="192">
        <v>457</v>
      </c>
      <c r="AL34" s="192">
        <v>457</v>
      </c>
      <c r="AM34" s="192">
        <v>660</v>
      </c>
      <c r="AN34" s="192">
        <v>660</v>
      </c>
      <c r="AO34" s="192">
        <v>2</v>
      </c>
      <c r="AP34" s="192">
        <v>2</v>
      </c>
      <c r="AQ34" s="192">
        <v>1</v>
      </c>
      <c r="AR34" s="192">
        <v>1</v>
      </c>
      <c r="AS34" s="192">
        <v>0</v>
      </c>
      <c r="AT34" s="192">
        <v>0</v>
      </c>
      <c r="AU34" s="192">
        <v>0</v>
      </c>
      <c r="AV34" s="192">
        <v>0</v>
      </c>
      <c r="AW34" s="179"/>
      <c r="AX34" s="179"/>
      <c r="AY34" s="179"/>
      <c r="AZ34" s="179"/>
      <c r="BA34" s="179"/>
      <c r="BB34" s="179"/>
      <c r="BC34" s="179">
        <f t="shared" ref="BC34:BC40" si="5">Y34+AA34</f>
        <v>112947</v>
      </c>
      <c r="BD34" s="179">
        <f t="shared" ref="BD34:BD40" si="6">Z34+AB34</f>
        <v>112947</v>
      </c>
      <c r="BE34" s="179">
        <v>1</v>
      </c>
      <c r="BF34" s="176" t="s">
        <v>213</v>
      </c>
      <c r="BG34" s="180">
        <v>45505</v>
      </c>
      <c r="BH34" s="180">
        <v>45505</v>
      </c>
      <c r="BI34" s="180">
        <v>45657</v>
      </c>
      <c r="BJ34" s="180">
        <v>45657</v>
      </c>
      <c r="BK34" s="176" t="s">
        <v>212</v>
      </c>
    </row>
    <row r="35" spans="1:63" s="181" customFormat="1" ht="114" x14ac:dyDescent="0.25">
      <c r="A35" s="177"/>
      <c r="B35" s="177"/>
      <c r="C35" s="176">
        <v>3</v>
      </c>
      <c r="D35" s="178" t="s">
        <v>158</v>
      </c>
      <c r="E35" s="176">
        <v>24</v>
      </c>
      <c r="F35" s="176" t="s">
        <v>152</v>
      </c>
      <c r="G35" s="176">
        <v>2409</v>
      </c>
      <c r="H35" s="176" t="s">
        <v>159</v>
      </c>
      <c r="I35" s="176">
        <v>2409014</v>
      </c>
      <c r="J35" s="178" t="s">
        <v>71</v>
      </c>
      <c r="K35" s="190">
        <v>240901400</v>
      </c>
      <c r="L35" s="178" t="s">
        <v>72</v>
      </c>
      <c r="M35" s="176">
        <v>1</v>
      </c>
      <c r="N35" s="179">
        <v>0.1</v>
      </c>
      <c r="O35" s="190">
        <v>2024003630018</v>
      </c>
      <c r="P35" s="191" t="s">
        <v>76</v>
      </c>
      <c r="Q35" s="191" t="s">
        <v>182</v>
      </c>
      <c r="R35" s="195">
        <v>1416666.67</v>
      </c>
      <c r="S35" s="195">
        <v>1416666.6666666667</v>
      </c>
      <c r="T35" s="195">
        <f>3750000/3</f>
        <v>1250000</v>
      </c>
      <c r="U35" s="195">
        <f>3750000/3</f>
        <v>1250000</v>
      </c>
      <c r="V35" s="176" t="s">
        <v>184</v>
      </c>
      <c r="W35" s="176">
        <v>3</v>
      </c>
      <c r="X35" s="178" t="s">
        <v>102</v>
      </c>
      <c r="Y35" s="192">
        <v>56377</v>
      </c>
      <c r="Z35" s="192">
        <v>56377</v>
      </c>
      <c r="AA35" s="192">
        <v>56570</v>
      </c>
      <c r="AB35" s="192">
        <v>56570</v>
      </c>
      <c r="AC35" s="192">
        <v>21068</v>
      </c>
      <c r="AD35" s="192">
        <v>21068</v>
      </c>
      <c r="AE35" s="179">
        <v>7295</v>
      </c>
      <c r="AF35" s="179">
        <v>7295</v>
      </c>
      <c r="AG35" s="192">
        <v>61732</v>
      </c>
      <c r="AH35" s="192">
        <v>61732</v>
      </c>
      <c r="AI35" s="192">
        <v>22852</v>
      </c>
      <c r="AJ35" s="192">
        <v>22852</v>
      </c>
      <c r="AK35" s="192">
        <v>457</v>
      </c>
      <c r="AL35" s="192">
        <v>457</v>
      </c>
      <c r="AM35" s="192">
        <v>660</v>
      </c>
      <c r="AN35" s="192">
        <v>660</v>
      </c>
      <c r="AO35" s="192">
        <v>2</v>
      </c>
      <c r="AP35" s="192">
        <v>2</v>
      </c>
      <c r="AQ35" s="192">
        <v>1</v>
      </c>
      <c r="AR35" s="192">
        <v>1</v>
      </c>
      <c r="AS35" s="192">
        <v>0</v>
      </c>
      <c r="AT35" s="192">
        <v>0</v>
      </c>
      <c r="AU35" s="192">
        <v>0</v>
      </c>
      <c r="AV35" s="192">
        <v>0</v>
      </c>
      <c r="AW35" s="179"/>
      <c r="AX35" s="179"/>
      <c r="AY35" s="179"/>
      <c r="AZ35" s="179"/>
      <c r="BA35" s="179"/>
      <c r="BB35" s="179"/>
      <c r="BC35" s="179">
        <f t="shared" si="5"/>
        <v>112947</v>
      </c>
      <c r="BD35" s="179">
        <f t="shared" si="6"/>
        <v>112947</v>
      </c>
      <c r="BE35" s="179">
        <v>1</v>
      </c>
      <c r="BF35" s="176" t="s">
        <v>213</v>
      </c>
      <c r="BG35" s="180">
        <v>45505</v>
      </c>
      <c r="BH35" s="180">
        <v>45505</v>
      </c>
      <c r="BI35" s="180">
        <v>45657</v>
      </c>
      <c r="BJ35" s="180">
        <v>45657</v>
      </c>
      <c r="BK35" s="176" t="s">
        <v>212</v>
      </c>
    </row>
    <row r="36" spans="1:63" s="181" customFormat="1" ht="114" x14ac:dyDescent="0.25">
      <c r="A36" s="177"/>
      <c r="B36" s="177"/>
      <c r="C36" s="176">
        <v>3</v>
      </c>
      <c r="D36" s="178" t="s">
        <v>158</v>
      </c>
      <c r="E36" s="176">
        <v>24</v>
      </c>
      <c r="F36" s="176" t="s">
        <v>152</v>
      </c>
      <c r="G36" s="176">
        <v>2409</v>
      </c>
      <c r="H36" s="176" t="s">
        <v>159</v>
      </c>
      <c r="I36" s="176">
        <v>2409014</v>
      </c>
      <c r="J36" s="178" t="s">
        <v>71</v>
      </c>
      <c r="K36" s="190">
        <v>240901400</v>
      </c>
      <c r="L36" s="178" t="s">
        <v>72</v>
      </c>
      <c r="M36" s="176">
        <v>1</v>
      </c>
      <c r="N36" s="179">
        <v>0.1</v>
      </c>
      <c r="O36" s="190">
        <v>2024003630018</v>
      </c>
      <c r="P36" s="191" t="s">
        <v>76</v>
      </c>
      <c r="Q36" s="191" t="s">
        <v>185</v>
      </c>
      <c r="R36" s="195">
        <v>2625000</v>
      </c>
      <c r="S36" s="195">
        <f>875000+1000000</f>
        <v>1875000</v>
      </c>
      <c r="T36" s="195">
        <f>(1000000/3)+729000</f>
        <v>1062333.3333333333</v>
      </c>
      <c r="U36" s="195">
        <v>1062333.3333333333</v>
      </c>
      <c r="V36" s="176" t="s">
        <v>183</v>
      </c>
      <c r="W36" s="176">
        <v>1</v>
      </c>
      <c r="X36" s="178" t="s">
        <v>94</v>
      </c>
      <c r="Y36" s="192">
        <v>56377</v>
      </c>
      <c r="Z36" s="192">
        <v>56377</v>
      </c>
      <c r="AA36" s="192">
        <v>56570</v>
      </c>
      <c r="AB36" s="192">
        <v>56570</v>
      </c>
      <c r="AC36" s="192">
        <v>21068</v>
      </c>
      <c r="AD36" s="192">
        <v>21068</v>
      </c>
      <c r="AE36" s="179">
        <v>7295</v>
      </c>
      <c r="AF36" s="179">
        <v>7295</v>
      </c>
      <c r="AG36" s="192">
        <v>61732</v>
      </c>
      <c r="AH36" s="192">
        <v>61732</v>
      </c>
      <c r="AI36" s="192">
        <v>22852</v>
      </c>
      <c r="AJ36" s="192">
        <v>22852</v>
      </c>
      <c r="AK36" s="192">
        <v>457</v>
      </c>
      <c r="AL36" s="192">
        <v>457</v>
      </c>
      <c r="AM36" s="192">
        <v>660</v>
      </c>
      <c r="AN36" s="192">
        <v>660</v>
      </c>
      <c r="AO36" s="192">
        <v>2</v>
      </c>
      <c r="AP36" s="192">
        <v>2</v>
      </c>
      <c r="AQ36" s="192">
        <v>1</v>
      </c>
      <c r="AR36" s="192">
        <v>1</v>
      </c>
      <c r="AS36" s="192">
        <v>0</v>
      </c>
      <c r="AT36" s="192">
        <v>0</v>
      </c>
      <c r="AU36" s="192">
        <v>0</v>
      </c>
      <c r="AV36" s="192">
        <v>0</v>
      </c>
      <c r="AW36" s="179"/>
      <c r="AX36" s="179"/>
      <c r="AY36" s="179"/>
      <c r="AZ36" s="179"/>
      <c r="BA36" s="179"/>
      <c r="BB36" s="179"/>
      <c r="BC36" s="179">
        <f t="shared" si="5"/>
        <v>112947</v>
      </c>
      <c r="BD36" s="179">
        <f t="shared" si="6"/>
        <v>112947</v>
      </c>
      <c r="BE36" s="179">
        <v>2</v>
      </c>
      <c r="BF36" s="176" t="s">
        <v>213</v>
      </c>
      <c r="BG36" s="180">
        <v>45505</v>
      </c>
      <c r="BH36" s="180">
        <v>45505</v>
      </c>
      <c r="BI36" s="180">
        <v>45657</v>
      </c>
      <c r="BJ36" s="180">
        <v>45657</v>
      </c>
      <c r="BK36" s="176" t="s">
        <v>212</v>
      </c>
    </row>
    <row r="37" spans="1:63" s="181" customFormat="1" ht="114" x14ac:dyDescent="0.25">
      <c r="A37" s="177"/>
      <c r="B37" s="177"/>
      <c r="C37" s="176">
        <v>3</v>
      </c>
      <c r="D37" s="178" t="s">
        <v>158</v>
      </c>
      <c r="E37" s="176">
        <v>24</v>
      </c>
      <c r="F37" s="176" t="s">
        <v>152</v>
      </c>
      <c r="G37" s="176">
        <v>2409</v>
      </c>
      <c r="H37" s="176" t="s">
        <v>159</v>
      </c>
      <c r="I37" s="176">
        <v>2409014</v>
      </c>
      <c r="J37" s="178" t="s">
        <v>71</v>
      </c>
      <c r="K37" s="190">
        <v>240901400</v>
      </c>
      <c r="L37" s="178" t="s">
        <v>72</v>
      </c>
      <c r="M37" s="176">
        <v>1</v>
      </c>
      <c r="N37" s="179">
        <v>0.1</v>
      </c>
      <c r="O37" s="190">
        <v>2024003630018</v>
      </c>
      <c r="P37" s="191" t="s">
        <v>76</v>
      </c>
      <c r="Q37" s="191" t="s">
        <v>185</v>
      </c>
      <c r="R37" s="195">
        <v>1416666.67</v>
      </c>
      <c r="S37" s="195">
        <v>1416666.6666666667</v>
      </c>
      <c r="T37" s="195">
        <f>3750000/3</f>
        <v>1250000</v>
      </c>
      <c r="U37" s="195">
        <f>3750000/3</f>
        <v>1250000</v>
      </c>
      <c r="V37" s="176" t="s">
        <v>184</v>
      </c>
      <c r="W37" s="176">
        <v>3</v>
      </c>
      <c r="X37" s="178" t="s">
        <v>102</v>
      </c>
      <c r="Y37" s="192">
        <v>56377</v>
      </c>
      <c r="Z37" s="192">
        <v>56377</v>
      </c>
      <c r="AA37" s="192">
        <v>56570</v>
      </c>
      <c r="AB37" s="192">
        <v>56570</v>
      </c>
      <c r="AC37" s="192">
        <v>21068</v>
      </c>
      <c r="AD37" s="192">
        <v>21068</v>
      </c>
      <c r="AE37" s="179">
        <v>7295</v>
      </c>
      <c r="AF37" s="179">
        <v>7295</v>
      </c>
      <c r="AG37" s="192">
        <v>61732</v>
      </c>
      <c r="AH37" s="192">
        <v>61732</v>
      </c>
      <c r="AI37" s="192">
        <v>22852</v>
      </c>
      <c r="AJ37" s="192">
        <v>22852</v>
      </c>
      <c r="AK37" s="192">
        <v>457</v>
      </c>
      <c r="AL37" s="192">
        <v>457</v>
      </c>
      <c r="AM37" s="192">
        <v>660</v>
      </c>
      <c r="AN37" s="192">
        <v>660</v>
      </c>
      <c r="AO37" s="192">
        <v>2</v>
      </c>
      <c r="AP37" s="192">
        <v>2</v>
      </c>
      <c r="AQ37" s="192">
        <v>1</v>
      </c>
      <c r="AR37" s="192">
        <v>1</v>
      </c>
      <c r="AS37" s="192">
        <v>0</v>
      </c>
      <c r="AT37" s="192">
        <v>0</v>
      </c>
      <c r="AU37" s="192">
        <v>0</v>
      </c>
      <c r="AV37" s="192">
        <v>0</v>
      </c>
      <c r="AW37" s="179"/>
      <c r="AX37" s="179"/>
      <c r="AY37" s="179"/>
      <c r="AZ37" s="179"/>
      <c r="BA37" s="179"/>
      <c r="BB37" s="179"/>
      <c r="BC37" s="179">
        <f t="shared" si="5"/>
        <v>112947</v>
      </c>
      <c r="BD37" s="179">
        <f t="shared" si="6"/>
        <v>112947</v>
      </c>
      <c r="BE37" s="179">
        <v>2</v>
      </c>
      <c r="BF37" s="176" t="s">
        <v>213</v>
      </c>
      <c r="BG37" s="180">
        <v>45505</v>
      </c>
      <c r="BH37" s="180">
        <v>45505</v>
      </c>
      <c r="BI37" s="180">
        <v>45657</v>
      </c>
      <c r="BJ37" s="180">
        <v>45657</v>
      </c>
      <c r="BK37" s="176" t="s">
        <v>212</v>
      </c>
    </row>
    <row r="38" spans="1:63" s="181" customFormat="1" ht="114" x14ac:dyDescent="0.25">
      <c r="A38" s="177"/>
      <c r="B38" s="177"/>
      <c r="C38" s="176">
        <v>3</v>
      </c>
      <c r="D38" s="178" t="s">
        <v>158</v>
      </c>
      <c r="E38" s="176">
        <v>24</v>
      </c>
      <c r="F38" s="176" t="s">
        <v>152</v>
      </c>
      <c r="G38" s="176">
        <v>2409</v>
      </c>
      <c r="H38" s="176" t="s">
        <v>159</v>
      </c>
      <c r="I38" s="176">
        <v>2409014</v>
      </c>
      <c r="J38" s="178" t="s">
        <v>71</v>
      </c>
      <c r="K38" s="190">
        <v>240901400</v>
      </c>
      <c r="L38" s="178" t="s">
        <v>72</v>
      </c>
      <c r="M38" s="176">
        <v>1</v>
      </c>
      <c r="N38" s="179">
        <v>0.1</v>
      </c>
      <c r="O38" s="190">
        <v>2024003630018</v>
      </c>
      <c r="P38" s="191" t="s">
        <v>76</v>
      </c>
      <c r="Q38" s="191" t="s">
        <v>186</v>
      </c>
      <c r="R38" s="195">
        <v>2625000</v>
      </c>
      <c r="S38" s="195">
        <f>875000+1000000</f>
        <v>1875000</v>
      </c>
      <c r="T38" s="195">
        <v>1062333.3333333333</v>
      </c>
      <c r="U38" s="195">
        <v>1062333.3333333333</v>
      </c>
      <c r="V38" s="176" t="s">
        <v>183</v>
      </c>
      <c r="W38" s="176">
        <v>1</v>
      </c>
      <c r="X38" s="178" t="s">
        <v>94</v>
      </c>
      <c r="Y38" s="192">
        <v>56377</v>
      </c>
      <c r="Z38" s="192">
        <v>56377</v>
      </c>
      <c r="AA38" s="192">
        <v>56570</v>
      </c>
      <c r="AB38" s="192">
        <v>56570</v>
      </c>
      <c r="AC38" s="192">
        <v>21068</v>
      </c>
      <c r="AD38" s="192">
        <v>21068</v>
      </c>
      <c r="AE38" s="179">
        <v>7295</v>
      </c>
      <c r="AF38" s="179">
        <v>7295</v>
      </c>
      <c r="AG38" s="192">
        <v>61732</v>
      </c>
      <c r="AH38" s="192">
        <v>61732</v>
      </c>
      <c r="AI38" s="192">
        <v>22852</v>
      </c>
      <c r="AJ38" s="192">
        <v>22852</v>
      </c>
      <c r="AK38" s="192">
        <v>457</v>
      </c>
      <c r="AL38" s="192">
        <v>457</v>
      </c>
      <c r="AM38" s="192">
        <v>660</v>
      </c>
      <c r="AN38" s="192">
        <v>660</v>
      </c>
      <c r="AO38" s="192">
        <v>2</v>
      </c>
      <c r="AP38" s="192">
        <v>2</v>
      </c>
      <c r="AQ38" s="192">
        <v>1</v>
      </c>
      <c r="AR38" s="192">
        <v>1</v>
      </c>
      <c r="AS38" s="192">
        <v>0</v>
      </c>
      <c r="AT38" s="192">
        <v>0</v>
      </c>
      <c r="AU38" s="192">
        <v>0</v>
      </c>
      <c r="AV38" s="192">
        <v>0</v>
      </c>
      <c r="AW38" s="179"/>
      <c r="AX38" s="179"/>
      <c r="AY38" s="179"/>
      <c r="AZ38" s="179"/>
      <c r="BA38" s="179"/>
      <c r="BB38" s="179"/>
      <c r="BC38" s="179">
        <f t="shared" si="5"/>
        <v>112947</v>
      </c>
      <c r="BD38" s="179">
        <f t="shared" si="6"/>
        <v>112947</v>
      </c>
      <c r="BE38" s="179">
        <v>2</v>
      </c>
      <c r="BF38" s="176" t="s">
        <v>213</v>
      </c>
      <c r="BG38" s="180">
        <v>45505</v>
      </c>
      <c r="BH38" s="180">
        <v>45505</v>
      </c>
      <c r="BI38" s="180">
        <v>45657</v>
      </c>
      <c r="BJ38" s="180">
        <v>45657</v>
      </c>
      <c r="BK38" s="176" t="s">
        <v>212</v>
      </c>
    </row>
    <row r="39" spans="1:63" s="181" customFormat="1" ht="114" x14ac:dyDescent="0.25">
      <c r="A39" s="177"/>
      <c r="B39" s="177"/>
      <c r="C39" s="176">
        <v>3</v>
      </c>
      <c r="D39" s="178" t="s">
        <v>158</v>
      </c>
      <c r="E39" s="176">
        <v>24</v>
      </c>
      <c r="F39" s="176" t="s">
        <v>152</v>
      </c>
      <c r="G39" s="176">
        <v>2409</v>
      </c>
      <c r="H39" s="176" t="s">
        <v>159</v>
      </c>
      <c r="I39" s="176">
        <v>2409014</v>
      </c>
      <c r="J39" s="178" t="s">
        <v>71</v>
      </c>
      <c r="K39" s="190">
        <v>240901400</v>
      </c>
      <c r="L39" s="178" t="s">
        <v>72</v>
      </c>
      <c r="M39" s="176">
        <v>1</v>
      </c>
      <c r="N39" s="179">
        <v>0.1</v>
      </c>
      <c r="O39" s="190">
        <v>2024003630018</v>
      </c>
      <c r="P39" s="191" t="s">
        <v>76</v>
      </c>
      <c r="Q39" s="191" t="s">
        <v>186</v>
      </c>
      <c r="R39" s="195">
        <v>1416666.66</v>
      </c>
      <c r="S39" s="195">
        <v>1416666.66666667</v>
      </c>
      <c r="T39" s="195">
        <f>3750000/3</f>
        <v>1250000</v>
      </c>
      <c r="U39" s="195">
        <f>3750000/3</f>
        <v>1250000</v>
      </c>
      <c r="V39" s="176" t="s">
        <v>184</v>
      </c>
      <c r="W39" s="176">
        <v>3</v>
      </c>
      <c r="X39" s="178" t="s">
        <v>102</v>
      </c>
      <c r="Y39" s="192">
        <v>56377</v>
      </c>
      <c r="Z39" s="192">
        <v>56377</v>
      </c>
      <c r="AA39" s="192">
        <v>56570</v>
      </c>
      <c r="AB39" s="192">
        <v>56570</v>
      </c>
      <c r="AC39" s="192">
        <v>21068</v>
      </c>
      <c r="AD39" s="192">
        <v>21068</v>
      </c>
      <c r="AE39" s="179">
        <v>7295</v>
      </c>
      <c r="AF39" s="179">
        <v>7295</v>
      </c>
      <c r="AG39" s="192">
        <v>61732</v>
      </c>
      <c r="AH39" s="192">
        <v>61732</v>
      </c>
      <c r="AI39" s="192">
        <v>22852</v>
      </c>
      <c r="AJ39" s="192">
        <v>22852</v>
      </c>
      <c r="AK39" s="192">
        <v>457</v>
      </c>
      <c r="AL39" s="192">
        <v>457</v>
      </c>
      <c r="AM39" s="192">
        <v>660</v>
      </c>
      <c r="AN39" s="192">
        <v>660</v>
      </c>
      <c r="AO39" s="192">
        <v>2</v>
      </c>
      <c r="AP39" s="192">
        <v>2</v>
      </c>
      <c r="AQ39" s="192">
        <v>1</v>
      </c>
      <c r="AR39" s="192">
        <v>1</v>
      </c>
      <c r="AS39" s="192">
        <v>0</v>
      </c>
      <c r="AT39" s="192">
        <v>0</v>
      </c>
      <c r="AU39" s="192">
        <v>0</v>
      </c>
      <c r="AV39" s="192">
        <v>0</v>
      </c>
      <c r="AW39" s="179"/>
      <c r="AX39" s="179"/>
      <c r="AY39" s="179"/>
      <c r="AZ39" s="179"/>
      <c r="BA39" s="179"/>
      <c r="BB39" s="179"/>
      <c r="BC39" s="179">
        <f t="shared" si="5"/>
        <v>112947</v>
      </c>
      <c r="BD39" s="179">
        <f t="shared" si="6"/>
        <v>112947</v>
      </c>
      <c r="BE39" s="179">
        <v>2</v>
      </c>
      <c r="BF39" s="176" t="s">
        <v>213</v>
      </c>
      <c r="BG39" s="180">
        <v>45505</v>
      </c>
      <c r="BH39" s="180">
        <v>45505</v>
      </c>
      <c r="BI39" s="180">
        <v>45657</v>
      </c>
      <c r="BJ39" s="180">
        <v>45657</v>
      </c>
      <c r="BK39" s="176" t="s">
        <v>212</v>
      </c>
    </row>
    <row r="40" spans="1:63" s="181" customFormat="1" ht="114" x14ac:dyDescent="0.25">
      <c r="A40" s="177"/>
      <c r="B40" s="177"/>
      <c r="C40" s="176">
        <v>3</v>
      </c>
      <c r="D40" s="178" t="s">
        <v>158</v>
      </c>
      <c r="E40" s="176">
        <v>24</v>
      </c>
      <c r="F40" s="176" t="s">
        <v>152</v>
      </c>
      <c r="G40" s="176">
        <v>2409</v>
      </c>
      <c r="H40" s="176" t="s">
        <v>159</v>
      </c>
      <c r="I40" s="176">
        <v>2409014</v>
      </c>
      <c r="J40" s="178" t="s">
        <v>71</v>
      </c>
      <c r="K40" s="190">
        <v>240901400</v>
      </c>
      <c r="L40" s="178" t="s">
        <v>72</v>
      </c>
      <c r="M40" s="176">
        <v>1</v>
      </c>
      <c r="N40" s="179">
        <v>0.1</v>
      </c>
      <c r="O40" s="190">
        <v>2024003630018</v>
      </c>
      <c r="P40" s="191" t="s">
        <v>76</v>
      </c>
      <c r="Q40" s="191" t="s">
        <v>186</v>
      </c>
      <c r="R40" s="195">
        <v>5000000</v>
      </c>
      <c r="S40" s="195">
        <v>5000000</v>
      </c>
      <c r="T40" s="195">
        <v>1458000</v>
      </c>
      <c r="U40" s="195">
        <v>1458000</v>
      </c>
      <c r="V40" s="176" t="s">
        <v>187</v>
      </c>
      <c r="W40" s="176">
        <v>4</v>
      </c>
      <c r="X40" s="178" t="s">
        <v>104</v>
      </c>
      <c r="Y40" s="192">
        <v>56377</v>
      </c>
      <c r="Z40" s="192">
        <v>56377</v>
      </c>
      <c r="AA40" s="192">
        <v>56570</v>
      </c>
      <c r="AB40" s="192">
        <v>56570</v>
      </c>
      <c r="AC40" s="192">
        <v>21068</v>
      </c>
      <c r="AD40" s="192">
        <v>21068</v>
      </c>
      <c r="AE40" s="179">
        <v>7295</v>
      </c>
      <c r="AF40" s="179">
        <v>7295</v>
      </c>
      <c r="AG40" s="192">
        <v>61732</v>
      </c>
      <c r="AH40" s="192">
        <v>61732</v>
      </c>
      <c r="AI40" s="192">
        <v>22852</v>
      </c>
      <c r="AJ40" s="192">
        <v>22852</v>
      </c>
      <c r="AK40" s="192">
        <v>457</v>
      </c>
      <c r="AL40" s="192">
        <v>457</v>
      </c>
      <c r="AM40" s="192">
        <v>660</v>
      </c>
      <c r="AN40" s="192">
        <v>660</v>
      </c>
      <c r="AO40" s="192">
        <v>2</v>
      </c>
      <c r="AP40" s="192">
        <v>2</v>
      </c>
      <c r="AQ40" s="192">
        <v>1</v>
      </c>
      <c r="AR40" s="192">
        <v>1</v>
      </c>
      <c r="AS40" s="192">
        <v>0</v>
      </c>
      <c r="AT40" s="192">
        <v>0</v>
      </c>
      <c r="AU40" s="192">
        <v>0</v>
      </c>
      <c r="AV40" s="192">
        <v>0</v>
      </c>
      <c r="AW40" s="179"/>
      <c r="AX40" s="179"/>
      <c r="AY40" s="179"/>
      <c r="AZ40" s="179"/>
      <c r="BA40" s="179"/>
      <c r="BB40" s="179"/>
      <c r="BC40" s="179">
        <f t="shared" si="5"/>
        <v>112947</v>
      </c>
      <c r="BD40" s="179">
        <f t="shared" si="6"/>
        <v>112947</v>
      </c>
      <c r="BE40" s="179">
        <v>2</v>
      </c>
      <c r="BF40" s="176" t="s">
        <v>213</v>
      </c>
      <c r="BG40" s="180">
        <v>45505</v>
      </c>
      <c r="BH40" s="180">
        <v>45505</v>
      </c>
      <c r="BI40" s="180">
        <v>45657</v>
      </c>
      <c r="BJ40" s="180">
        <v>45657</v>
      </c>
      <c r="BK40" s="176" t="s">
        <v>212</v>
      </c>
    </row>
    <row r="41" spans="1:63" s="181" customFormat="1" ht="114.75" thickBot="1" x14ac:dyDescent="0.3">
      <c r="A41" s="185"/>
      <c r="B41" s="185"/>
      <c r="C41" s="176">
        <v>3</v>
      </c>
      <c r="D41" s="178" t="s">
        <v>158</v>
      </c>
      <c r="E41" s="176">
        <v>24</v>
      </c>
      <c r="F41" s="176" t="s">
        <v>152</v>
      </c>
      <c r="G41" s="176">
        <v>2409</v>
      </c>
      <c r="H41" s="176" t="s">
        <v>159</v>
      </c>
      <c r="I41" s="176">
        <v>2409014</v>
      </c>
      <c r="J41" s="178" t="s">
        <v>71</v>
      </c>
      <c r="K41" s="190">
        <v>240901400</v>
      </c>
      <c r="L41" s="178" t="s">
        <v>72</v>
      </c>
      <c r="M41" s="176">
        <v>1</v>
      </c>
      <c r="N41" s="179">
        <v>0.1</v>
      </c>
      <c r="O41" s="190">
        <v>2024003630018</v>
      </c>
      <c r="P41" s="191" t="s">
        <v>76</v>
      </c>
      <c r="Q41" s="191" t="s">
        <v>186</v>
      </c>
      <c r="R41" s="195">
        <v>5000000</v>
      </c>
      <c r="S41" s="195">
        <v>0</v>
      </c>
      <c r="T41" s="195">
        <v>0</v>
      </c>
      <c r="U41" s="195">
        <v>0</v>
      </c>
      <c r="V41" s="176" t="s">
        <v>224</v>
      </c>
      <c r="W41" s="194">
        <v>5</v>
      </c>
      <c r="X41" s="178" t="s">
        <v>223</v>
      </c>
      <c r="Y41" s="192">
        <v>56377</v>
      </c>
      <c r="Z41" s="192">
        <v>56377</v>
      </c>
      <c r="AA41" s="192">
        <v>56570</v>
      </c>
      <c r="AB41" s="192">
        <v>56570</v>
      </c>
      <c r="AC41" s="192">
        <v>21068</v>
      </c>
      <c r="AD41" s="192">
        <v>21068</v>
      </c>
      <c r="AE41" s="179">
        <v>7295</v>
      </c>
      <c r="AF41" s="179">
        <v>7295</v>
      </c>
      <c r="AG41" s="192">
        <v>61732</v>
      </c>
      <c r="AH41" s="192">
        <v>61732</v>
      </c>
      <c r="AI41" s="192">
        <v>22852</v>
      </c>
      <c r="AJ41" s="192">
        <v>22852</v>
      </c>
      <c r="AK41" s="192">
        <v>457</v>
      </c>
      <c r="AL41" s="192">
        <v>457</v>
      </c>
      <c r="AM41" s="192">
        <v>660</v>
      </c>
      <c r="AN41" s="192">
        <v>660</v>
      </c>
      <c r="AO41" s="192">
        <v>2</v>
      </c>
      <c r="AP41" s="192">
        <v>2</v>
      </c>
      <c r="AQ41" s="192">
        <v>1</v>
      </c>
      <c r="AR41" s="192">
        <v>1</v>
      </c>
      <c r="AS41" s="192">
        <v>0</v>
      </c>
      <c r="AT41" s="192">
        <v>0</v>
      </c>
      <c r="AU41" s="192">
        <v>0</v>
      </c>
      <c r="AV41" s="192">
        <v>0</v>
      </c>
      <c r="AW41" s="179"/>
      <c r="AX41" s="179"/>
      <c r="AY41" s="179"/>
      <c r="AZ41" s="179"/>
      <c r="BA41" s="179"/>
      <c r="BB41" s="179"/>
      <c r="BC41" s="179">
        <f t="shared" ref="BC41" si="7">Y41+AA41</f>
        <v>112947</v>
      </c>
      <c r="BD41" s="179">
        <f t="shared" ref="BD41" si="8">Z41+AB41</f>
        <v>112947</v>
      </c>
      <c r="BE41" s="179">
        <v>2</v>
      </c>
      <c r="BF41" s="176" t="s">
        <v>213</v>
      </c>
      <c r="BG41" s="180">
        <v>45505</v>
      </c>
      <c r="BH41" s="180">
        <v>45505</v>
      </c>
      <c r="BI41" s="180">
        <v>45657</v>
      </c>
      <c r="BJ41" s="180">
        <v>45657</v>
      </c>
      <c r="BK41" s="176" t="s">
        <v>212</v>
      </c>
    </row>
    <row r="42" spans="1:63" s="159" customFormat="1" ht="30" customHeight="1" thickBot="1" x14ac:dyDescent="0.25">
      <c r="A42" s="155"/>
      <c r="B42" s="156"/>
      <c r="C42" s="156"/>
      <c r="D42" s="156"/>
      <c r="E42" s="156"/>
      <c r="F42" s="156"/>
      <c r="G42" s="156"/>
      <c r="H42" s="156"/>
      <c r="I42" s="156"/>
      <c r="J42" s="156"/>
      <c r="K42" s="156"/>
      <c r="L42" s="156"/>
      <c r="M42" s="161"/>
      <c r="N42" s="161"/>
      <c r="O42" s="156"/>
      <c r="P42" s="156"/>
      <c r="Q42" s="157" t="s">
        <v>124</v>
      </c>
      <c r="R42" s="174">
        <f>SUM(R11:R41)</f>
        <v>390117441.66000003</v>
      </c>
      <c r="S42" s="174">
        <f>SUM(S11:S41)</f>
        <v>348459998.00000006</v>
      </c>
      <c r="T42" s="174">
        <f>SUM(T11:T40)</f>
        <v>190370370.00000003</v>
      </c>
      <c r="U42" s="174">
        <f>SUM(U11:U40)</f>
        <v>190370370.00000003</v>
      </c>
      <c r="V42" s="175"/>
      <c r="W42" s="161"/>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8"/>
    </row>
    <row r="44" spans="1:63" s="121" customFormat="1" ht="76.5" customHeight="1" x14ac:dyDescent="0.2">
      <c r="M44" s="162"/>
      <c r="N44" s="162"/>
      <c r="W44" s="164"/>
      <c r="X44" s="122"/>
    </row>
    <row r="45" spans="1:63" s="121" customFormat="1" ht="53.25" customHeight="1" x14ac:dyDescent="0.25">
      <c r="M45" s="284" t="s">
        <v>206</v>
      </c>
      <c r="N45" s="284"/>
      <c r="O45" s="284"/>
      <c r="P45" s="284"/>
      <c r="W45" s="164"/>
      <c r="X45" s="122"/>
    </row>
    <row r="46" spans="1:63" s="121" customFormat="1" ht="14.25" x14ac:dyDescent="0.2">
      <c r="M46" s="162"/>
      <c r="N46" s="162"/>
      <c r="W46" s="164"/>
      <c r="X46" s="122"/>
    </row>
    <row r="47" spans="1:63" s="121" customFormat="1" ht="14.25" x14ac:dyDescent="0.2">
      <c r="M47" s="162"/>
      <c r="N47" s="162"/>
      <c r="W47" s="164"/>
      <c r="X47" s="122"/>
    </row>
    <row r="48" spans="1:63" s="121" customFormat="1" ht="14.25" x14ac:dyDescent="0.2">
      <c r="M48" s="162"/>
      <c r="N48" s="162"/>
      <c r="W48" s="164"/>
      <c r="X48" s="122"/>
    </row>
    <row r="49" spans="9:24" s="121" customFormat="1" ht="14.25" x14ac:dyDescent="0.2">
      <c r="M49" s="162"/>
      <c r="N49" s="162"/>
      <c r="W49" s="164"/>
      <c r="X49" s="122"/>
    </row>
    <row r="50" spans="9:24" s="121" customFormat="1" ht="14.25" x14ac:dyDescent="0.2">
      <c r="M50" s="162"/>
      <c r="N50" s="162"/>
      <c r="W50" s="164"/>
      <c r="X50" s="122"/>
    </row>
    <row r="51" spans="9:24" s="121" customFormat="1" ht="14.25" x14ac:dyDescent="0.2">
      <c r="M51" s="162"/>
      <c r="N51" s="162"/>
      <c r="W51" s="164"/>
      <c r="X51" s="122"/>
    </row>
    <row r="52" spans="9:24" s="121" customFormat="1" ht="48" customHeight="1" x14ac:dyDescent="0.2">
      <c r="I52" s="281" t="s">
        <v>95</v>
      </c>
      <c r="J52" s="281"/>
      <c r="K52" s="285" t="s">
        <v>96</v>
      </c>
      <c r="L52" s="286"/>
      <c r="M52" s="285" t="s">
        <v>64</v>
      </c>
      <c r="N52" s="287"/>
      <c r="O52" s="286"/>
      <c r="W52" s="164"/>
      <c r="X52" s="122"/>
    </row>
    <row r="53" spans="9:24" s="121" customFormat="1" ht="48" customHeight="1" x14ac:dyDescent="0.2">
      <c r="I53" s="281" t="s">
        <v>207</v>
      </c>
      <c r="J53" s="281"/>
      <c r="K53" s="281" t="s">
        <v>208</v>
      </c>
      <c r="L53" s="281"/>
      <c r="M53" s="281" t="s">
        <v>99</v>
      </c>
      <c r="N53" s="281"/>
      <c r="O53" s="281"/>
      <c r="W53" s="164"/>
      <c r="X53" s="122"/>
    </row>
    <row r="54" spans="9:24" ht="48" customHeight="1" x14ac:dyDescent="0.25">
      <c r="I54" s="281" t="s">
        <v>100</v>
      </c>
      <c r="J54" s="281"/>
      <c r="K54" s="281" t="s">
        <v>101</v>
      </c>
      <c r="L54" s="281"/>
      <c r="M54" s="281" t="s">
        <v>67</v>
      </c>
      <c r="N54" s="281"/>
      <c r="O54" s="281"/>
    </row>
    <row r="55" spans="9:24" x14ac:dyDescent="0.25">
      <c r="I55" s="123"/>
      <c r="J55" s="121"/>
      <c r="K55" s="121"/>
      <c r="L55" s="121"/>
    </row>
  </sheetData>
  <autoFilter ref="A10:CC42" xr:uid="{00000000-0009-0000-0000-000002000000}"/>
  <mergeCells count="69">
    <mergeCell ref="A1:B6"/>
    <mergeCell ref="C1:BK1"/>
    <mergeCell ref="C2:BI4"/>
    <mergeCell ref="C5:BI6"/>
    <mergeCell ref="A7:D7"/>
    <mergeCell ref="E7:F8"/>
    <mergeCell ref="G7:H8"/>
    <mergeCell ref="I7:J8"/>
    <mergeCell ref="K7:L8"/>
    <mergeCell ref="M7:N8"/>
    <mergeCell ref="BI7:BJ9"/>
    <mergeCell ref="BK7:BK10"/>
    <mergeCell ref="BC8:BD9"/>
    <mergeCell ref="V9:X9"/>
    <mergeCell ref="Y9:Z9"/>
    <mergeCell ref="AA9:AB9"/>
    <mergeCell ref="BG7:BH9"/>
    <mergeCell ref="AI9:AJ9"/>
    <mergeCell ref="AK9:AL9"/>
    <mergeCell ref="AM9:AN9"/>
    <mergeCell ref="R9:U9"/>
    <mergeCell ref="BA9:BB9"/>
    <mergeCell ref="BE9:BE10"/>
    <mergeCell ref="BF9:BF10"/>
    <mergeCell ref="AQ9:AR9"/>
    <mergeCell ref="AS9:AT9"/>
    <mergeCell ref="AU9:AV9"/>
    <mergeCell ref="AW9:AX9"/>
    <mergeCell ref="AK8:AV8"/>
    <mergeCell ref="AW8:BB8"/>
    <mergeCell ref="O7:X8"/>
    <mergeCell ref="Y7:BD7"/>
    <mergeCell ref="BE7:BF8"/>
    <mergeCell ref="K9:K10"/>
    <mergeCell ref="A8:B8"/>
    <mergeCell ref="C8:D8"/>
    <mergeCell ref="Y8:AB8"/>
    <mergeCell ref="AC8:AJ8"/>
    <mergeCell ref="F9:F10"/>
    <mergeCell ref="G9:G10"/>
    <mergeCell ref="H9:H10"/>
    <mergeCell ref="I9:I10"/>
    <mergeCell ref="J9:J10"/>
    <mergeCell ref="A9:A10"/>
    <mergeCell ref="B9:B10"/>
    <mergeCell ref="C9:C10"/>
    <mergeCell ref="D9:D10"/>
    <mergeCell ref="E9:E10"/>
    <mergeCell ref="N9:N10"/>
    <mergeCell ref="O9:O10"/>
    <mergeCell ref="P9:P10"/>
    <mergeCell ref="Q9:Q10"/>
    <mergeCell ref="L9:L10"/>
    <mergeCell ref="I54:J54"/>
    <mergeCell ref="K54:L54"/>
    <mergeCell ref="M54:O54"/>
    <mergeCell ref="AY9:AZ9"/>
    <mergeCell ref="AC9:AD9"/>
    <mergeCell ref="AE9:AF9"/>
    <mergeCell ref="AG9:AH9"/>
    <mergeCell ref="I53:J53"/>
    <mergeCell ref="K53:L53"/>
    <mergeCell ref="M53:O53"/>
    <mergeCell ref="M45:P45"/>
    <mergeCell ref="I52:J52"/>
    <mergeCell ref="K52:L52"/>
    <mergeCell ref="M52:O52"/>
    <mergeCell ref="AO9:AP9"/>
    <mergeCell ref="M9:M10"/>
  </mergeCells>
  <phoneticPr fontId="26" type="noConversion"/>
  <pageMargins left="0.25" right="0.25" top="0.75" bottom="0.75" header="0.3" footer="0.3"/>
  <pageSetup scale="22" fitToHeight="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F-PLA-47 IDTQ</vt:lpstr>
      <vt:lpstr>F-PLA-07-SEGUIMIENTO PLAN DE AC</vt:lpstr>
      <vt:lpstr>'F-PLA-07-SEGUIMIENTO PLAN DE AC'!Área_de_impresión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PLANEACIÓN - IDTQ</cp:lastModifiedBy>
  <dcterms:created xsi:type="dcterms:W3CDTF">2024-09-09T20:01:04Z</dcterms:created>
  <dcterms:modified xsi:type="dcterms:W3CDTF">2024-12-06T15:00:38Z</dcterms:modified>
</cp:coreProperties>
</file>