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GOBERNACION QUINDIO 2020\PAGINA WEB\SEPTIEMBRE\"/>
    </mc:Choice>
  </mc:AlternateContent>
  <bookViews>
    <workbookView xWindow="0" yWindow="0" windowWidth="9135" windowHeight="8430"/>
  </bookViews>
  <sheets>
    <sheet name="PA ADMINISTRATIVA" sheetId="1" r:id="rId1"/>
    <sheet name="PA PLANEACIÓN" sheetId="2" r:id="rId2"/>
    <sheet name="PA HACIENDA" sheetId="3" r:id="rId3"/>
    <sheet name="PA AGUA E INFRA" sheetId="4" r:id="rId4"/>
    <sheet name="PA INTERIOR" sheetId="5" r:id="rId5"/>
    <sheet name="PA CULTURA" sheetId="6" r:id="rId6"/>
    <sheet name="PA TURISMO " sheetId="7" r:id="rId7"/>
    <sheet name="PA AGRICULTURA" sheetId="15" r:id="rId8"/>
    <sheet name="PA OFICINA PRIVADA" sheetId="8" r:id="rId9"/>
    <sheet name="PA EDUCACIÓN" sheetId="9" r:id="rId10"/>
    <sheet name="PA FAMILIA " sheetId="10" r:id="rId11"/>
    <sheet name="PA SALUD" sheetId="18" r:id="rId12"/>
    <sheet name="PA TICS" sheetId="11" r:id="rId13"/>
    <sheet name="PA INDEPORTES" sheetId="12" r:id="rId14"/>
    <sheet name="PA PROMOTORA" sheetId="16" r:id="rId15"/>
    <sheet name="PA IDTQ " sheetId="13" r:id="rId16"/>
  </sheets>
  <definedNames>
    <definedName name="_1._Apoyo_con_equipos_para_la_seguridad_vial_Licenciamiento_de_software_para_comunicaciones" localSheetId="7">#REF!</definedName>
    <definedName name="_1._Apoyo_con_equipos_para_la_seguridad_vial_Licenciamiento_de_software_para_comunicaciones" localSheetId="3">#REF!</definedName>
    <definedName name="_1._Apoyo_con_equipos_para_la_seguridad_vial_Licenciamiento_de_software_para_comunicaciones" localSheetId="5">#REF!</definedName>
    <definedName name="_1._Apoyo_con_equipos_para_la_seguridad_vial_Licenciamiento_de_software_para_comunicaciones" localSheetId="9">#REF!</definedName>
    <definedName name="_1._Apoyo_con_equipos_para_la_seguridad_vial_Licenciamiento_de_software_para_comunicaciones" localSheetId="10">#REF!</definedName>
    <definedName name="_1._Apoyo_con_equipos_para_la_seguridad_vial_Licenciamiento_de_software_para_comunicaciones" localSheetId="2">#REF!</definedName>
    <definedName name="_1._Apoyo_con_equipos_para_la_seguridad_vial_Licenciamiento_de_software_para_comunicaciones" localSheetId="15">#REF!</definedName>
    <definedName name="_1._Apoyo_con_equipos_para_la_seguridad_vial_Licenciamiento_de_software_para_comunicaciones" localSheetId="13">#REF!</definedName>
    <definedName name="_1._Apoyo_con_equipos_para_la_seguridad_vial_Licenciamiento_de_software_para_comunicaciones" localSheetId="4">#REF!</definedName>
    <definedName name="_1._Apoyo_con_equipos_para_la_seguridad_vial_Licenciamiento_de_software_para_comunicaciones" localSheetId="8">#REF!</definedName>
    <definedName name="_1._Apoyo_con_equipos_para_la_seguridad_vial_Licenciamiento_de_software_para_comunicaciones" localSheetId="1">#REF!</definedName>
    <definedName name="_1._Apoyo_con_equipos_para_la_seguridad_vial_Licenciamiento_de_software_para_comunicaciones" localSheetId="14">#REF!</definedName>
    <definedName name="_1._Apoyo_con_equipos_para_la_seguridad_vial_Licenciamiento_de_software_para_comunicaciones" localSheetId="11">#REF!</definedName>
    <definedName name="_1._Apoyo_con_equipos_para_la_seguridad_vial_Licenciamiento_de_software_para_comunicaciones" localSheetId="12">#REF!</definedName>
    <definedName name="_1._Apoyo_con_equipos_para_la_seguridad_vial_Licenciamiento_de_software_para_comunicaciones" localSheetId="6">#REF!</definedName>
    <definedName name="_1._Apoyo_con_equipos_para_la_seguridad_vial_Licenciamiento_de_software_para_comunicaciones">#REF!</definedName>
    <definedName name="_xlnm._FilterDatabase" localSheetId="11" hidden="1">'PA SALUD'!$A$1:$AN$88</definedName>
    <definedName name="_xlnm.Print_Area" localSheetId="9">'PA EDUCACIÓN'!$A$1:$AN$11</definedName>
    <definedName name="_xlnm.Print_Area" localSheetId="1">'PA PLANEACIÓN'!$A$1:$AN$19</definedName>
    <definedName name="_xlnm.Print_Area" localSheetId="12">'PA TICS'!$A$1:$AN$11</definedName>
    <definedName name="_xlnm.Print_Area" localSheetId="6">'PA TURISMO '!$A$1:$AN$11</definedName>
    <definedName name="CODIGO_DIVIPOLA" localSheetId="7">#REF!</definedName>
    <definedName name="CODIGO_DIVIPOLA" localSheetId="3">#REF!</definedName>
    <definedName name="CODIGO_DIVIPOLA" localSheetId="5">#REF!</definedName>
    <definedName name="CODIGO_DIVIPOLA" localSheetId="9">#REF!</definedName>
    <definedName name="CODIGO_DIVIPOLA" localSheetId="10">#REF!</definedName>
    <definedName name="CODIGO_DIVIPOLA" localSheetId="2">#REF!</definedName>
    <definedName name="CODIGO_DIVIPOLA" localSheetId="15">#REF!</definedName>
    <definedName name="CODIGO_DIVIPOLA" localSheetId="13">#REF!</definedName>
    <definedName name="CODIGO_DIVIPOLA" localSheetId="4">#REF!</definedName>
    <definedName name="CODIGO_DIVIPOLA" localSheetId="8">#REF!</definedName>
    <definedName name="CODIGO_DIVIPOLA" localSheetId="1">#REF!</definedName>
    <definedName name="CODIGO_DIVIPOLA" localSheetId="14">#REF!</definedName>
    <definedName name="CODIGO_DIVIPOLA" localSheetId="12">#REF!</definedName>
    <definedName name="CODIGO_DIVIPOLA" localSheetId="6">#REF!</definedName>
    <definedName name="CODIGO_DIVIPOLA">#REF!</definedName>
    <definedName name="DboREGISTRO_LEY_617" localSheetId="7">#REF!</definedName>
    <definedName name="DboREGISTRO_LEY_617" localSheetId="3">#REF!</definedName>
    <definedName name="DboREGISTRO_LEY_617" localSheetId="5">#REF!</definedName>
    <definedName name="DboREGISTRO_LEY_617" localSheetId="9">#REF!</definedName>
    <definedName name="DboREGISTRO_LEY_617" localSheetId="10">#REF!</definedName>
    <definedName name="DboREGISTRO_LEY_617" localSheetId="2">#REF!</definedName>
    <definedName name="DboREGISTRO_LEY_617" localSheetId="15">#REF!</definedName>
    <definedName name="DboREGISTRO_LEY_617" localSheetId="13">#REF!</definedName>
    <definedName name="DboREGISTRO_LEY_617" localSheetId="4">#REF!</definedName>
    <definedName name="DboREGISTRO_LEY_617" localSheetId="8">#REF!</definedName>
    <definedName name="DboREGISTRO_LEY_617" localSheetId="1">#REF!</definedName>
    <definedName name="DboREGISTRO_LEY_617" localSheetId="14">#REF!</definedName>
    <definedName name="DboREGISTRO_LEY_617" localSheetId="12">#REF!</definedName>
    <definedName name="DboREGISTRO_LEY_617" localSheetId="6">#REF!</definedName>
    <definedName name="DboREGISTRO_LEY_617">#REF!</definedName>
    <definedName name="ññ" localSheetId="7">#REF!</definedName>
    <definedName name="ññ" localSheetId="3">#REF!</definedName>
    <definedName name="ññ" localSheetId="5">#REF!</definedName>
    <definedName name="ññ" localSheetId="9">#REF!</definedName>
    <definedName name="ññ" localSheetId="10">#REF!</definedName>
    <definedName name="ññ" localSheetId="2">#REF!</definedName>
    <definedName name="ññ" localSheetId="15">#REF!</definedName>
    <definedName name="ññ" localSheetId="13">#REF!</definedName>
    <definedName name="ññ" localSheetId="4">#REF!</definedName>
    <definedName name="ññ" localSheetId="8">#REF!</definedName>
    <definedName name="ññ" localSheetId="1">#REF!</definedName>
    <definedName name="ññ" localSheetId="14">#REF!</definedName>
    <definedName name="ññ" localSheetId="12">#REF!</definedName>
    <definedName name="ññ" localSheetId="6">#REF!</definedName>
    <definedName name="ññ">#REF!</definedName>
    <definedName name="_xlnm.Print_Titles" localSheetId="9">'PA EDUCACIÓN'!$1:$8</definedName>
    <definedName name="_xlnm.Print_Titles" localSheetId="1">'PA PLANEACIÓN'!$1:$8</definedName>
    <definedName name="_xlnm.Print_Titles" localSheetId="12">'PA TICS'!$1:$8</definedName>
    <definedName name="_xlnm.Print_Titles" localSheetId="6">'PA TURISMO '!$1:$8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5" i="15" l="1"/>
  <c r="S35" i="15"/>
  <c r="O85" i="18" l="1"/>
  <c r="S83" i="18"/>
  <c r="N82" i="18" s="1"/>
  <c r="S81" i="18"/>
  <c r="N81" i="18" s="1"/>
  <c r="S79" i="18"/>
  <c r="O79" i="18" s="1"/>
  <c r="S77" i="18"/>
  <c r="N77" i="18"/>
  <c r="O76" i="18"/>
  <c r="N76" i="18" s="1"/>
  <c r="S74" i="18"/>
  <c r="O74" i="18"/>
  <c r="N74" i="18" s="1"/>
  <c r="S73" i="18"/>
  <c r="O73" i="18" s="1"/>
  <c r="N73" i="18" s="1"/>
  <c r="S72" i="18"/>
  <c r="O72" i="18" s="1"/>
  <c r="N72" i="18" s="1"/>
  <c r="O71" i="18"/>
  <c r="N71" i="18" s="1"/>
  <c r="O70" i="18"/>
  <c r="N70" i="18" s="1"/>
  <c r="AK69" i="18"/>
  <c r="O69" i="18"/>
  <c r="N69" i="18" s="1"/>
  <c r="S68" i="18"/>
  <c r="N68" i="18"/>
  <c r="O67" i="18"/>
  <c r="N67" i="18" s="1"/>
  <c r="S66" i="18"/>
  <c r="S63" i="18"/>
  <c r="N61" i="18"/>
  <c r="N60" i="18"/>
  <c r="O59" i="18"/>
  <c r="N59" i="18" s="1"/>
  <c r="N58" i="18"/>
  <c r="O57" i="18"/>
  <c r="N57" i="18" s="1"/>
  <c r="N55" i="18"/>
  <c r="O54" i="18"/>
  <c r="N56" i="18" s="1"/>
  <c r="O52" i="18"/>
  <c r="N53" i="18" s="1"/>
  <c r="O45" i="18"/>
  <c r="N50" i="18" s="1"/>
  <c r="N44" i="18"/>
  <c r="O43" i="18"/>
  <c r="N43" i="18"/>
  <c r="O38" i="18"/>
  <c r="N39" i="18" s="1"/>
  <c r="N34" i="18"/>
  <c r="O33" i="18"/>
  <c r="N35" i="18" s="1"/>
  <c r="O32" i="18"/>
  <c r="N32" i="18" s="1"/>
  <c r="S30" i="18"/>
  <c r="O30" i="18" s="1"/>
  <c r="N30" i="18" s="1"/>
  <c r="N27" i="18"/>
  <c r="O25" i="18"/>
  <c r="N28" i="18" s="1"/>
  <c r="O23" i="18"/>
  <c r="N24" i="18" s="1"/>
  <c r="S14" i="18"/>
  <c r="S13" i="18"/>
  <c r="S88" i="18" s="1"/>
  <c r="O11" i="18"/>
  <c r="N11" i="18" s="1"/>
  <c r="O12" i="18" l="1"/>
  <c r="N25" i="18"/>
  <c r="N36" i="18"/>
  <c r="N40" i="18"/>
  <c r="N47" i="18"/>
  <c r="N51" i="18"/>
  <c r="N54" i="18"/>
  <c r="O62" i="18"/>
  <c r="N65" i="18" s="1"/>
  <c r="N79" i="18"/>
  <c r="N23" i="18"/>
  <c r="N38" i="18"/>
  <c r="N41" i="18"/>
  <c r="N45" i="18"/>
  <c r="N48" i="18"/>
  <c r="N52" i="18"/>
  <c r="N49" i="18"/>
  <c r="N46" i="18"/>
  <c r="O25" i="16"/>
  <c r="N25" i="16" s="1"/>
  <c r="N22" i="16"/>
  <c r="N21" i="16"/>
  <c r="N20" i="16"/>
  <c r="O19" i="16"/>
  <c r="N19" i="16"/>
  <c r="O17" i="16"/>
  <c r="N17" i="16"/>
  <c r="S14" i="16"/>
  <c r="S13" i="16"/>
  <c r="S26" i="16" s="1"/>
  <c r="O13" i="16"/>
  <c r="O26" i="16" s="1"/>
  <c r="N13" i="16"/>
  <c r="AK11" i="16"/>
  <c r="O11" i="16"/>
  <c r="N11" i="16"/>
  <c r="N20" i="18" l="1"/>
  <c r="N14" i="18"/>
  <c r="N12" i="18"/>
  <c r="N19" i="18"/>
  <c r="N18" i="18"/>
  <c r="N21" i="18"/>
  <c r="N13" i="18"/>
  <c r="N62" i="18"/>
  <c r="O88" i="18"/>
  <c r="AK54" i="15"/>
  <c r="N54" i="15"/>
  <c r="AK52" i="15"/>
  <c r="O52" i="15"/>
  <c r="N52" i="15"/>
  <c r="AK50" i="15"/>
  <c r="O50" i="15"/>
  <c r="N50" i="15" s="1"/>
  <c r="AK48" i="15"/>
  <c r="O48" i="15"/>
  <c r="N48" i="15"/>
  <c r="AK47" i="15"/>
  <c r="O47" i="15"/>
  <c r="N47" i="15"/>
  <c r="AK45" i="15"/>
  <c r="O45" i="15"/>
  <c r="N46" i="15" s="1"/>
  <c r="O44" i="15"/>
  <c r="N44" i="15"/>
  <c r="AK42" i="15"/>
  <c r="O42" i="15"/>
  <c r="N42" i="15" s="1"/>
  <c r="N39" i="15"/>
  <c r="O38" i="15"/>
  <c r="N38" i="15"/>
  <c r="N36" i="15"/>
  <c r="N35" i="15"/>
  <c r="AK33" i="15"/>
  <c r="S33" i="15"/>
  <c r="S55" i="15" s="1"/>
  <c r="O33" i="15"/>
  <c r="N33" i="15"/>
  <c r="AK31" i="15"/>
  <c r="O31" i="15"/>
  <c r="N31" i="15"/>
  <c r="O29" i="15"/>
  <c r="N29" i="15"/>
  <c r="O26" i="15"/>
  <c r="N27" i="15" s="1"/>
  <c r="N26" i="15"/>
  <c r="AK24" i="15"/>
  <c r="N24" i="15"/>
  <c r="AK22" i="15"/>
  <c r="O22" i="15"/>
  <c r="N22" i="15"/>
  <c r="N21" i="15"/>
  <c r="N20" i="15"/>
  <c r="AK19" i="15"/>
  <c r="O19" i="15"/>
  <c r="N19" i="15"/>
  <c r="N18" i="15"/>
  <c r="AK17" i="15"/>
  <c r="O17" i="15"/>
  <c r="N17" i="15"/>
  <c r="O15" i="15"/>
  <c r="N15" i="15"/>
  <c r="O14" i="15"/>
  <c r="N14" i="15" s="1"/>
  <c r="O11" i="15"/>
  <c r="N11" i="15" s="1"/>
  <c r="N12" i="15" l="1"/>
  <c r="N13" i="15"/>
  <c r="N45" i="15"/>
  <c r="O55" i="15"/>
  <c r="U16" i="13"/>
  <c r="T16" i="13"/>
  <c r="S16" i="13"/>
  <c r="O12" i="13"/>
  <c r="N15" i="13" s="1"/>
  <c r="O16" i="13"/>
  <c r="R15" i="13"/>
  <c r="R14" i="13"/>
  <c r="N14" i="13"/>
  <c r="R13" i="13"/>
  <c r="AM12" i="13"/>
  <c r="R12" i="13"/>
  <c r="N12" i="13"/>
  <c r="AK24" i="12"/>
  <c r="N24" i="12"/>
  <c r="AL22" i="12"/>
  <c r="AK22" i="12"/>
  <c r="O22" i="12"/>
  <c r="N22" i="12"/>
  <c r="AL20" i="12"/>
  <c r="AK20" i="12"/>
  <c r="O20" i="12"/>
  <c r="N20" i="12"/>
  <c r="AL19" i="12"/>
  <c r="AK19" i="12"/>
  <c r="O19" i="12"/>
  <c r="N19" i="12"/>
  <c r="N18" i="12"/>
  <c r="AL16" i="12"/>
  <c r="AK16" i="12"/>
  <c r="O16" i="12"/>
  <c r="N16" i="12"/>
  <c r="AK14" i="12"/>
  <c r="O14" i="12"/>
  <c r="N14" i="12"/>
  <c r="S13" i="12"/>
  <c r="S25" i="12"/>
  <c r="N12" i="12"/>
  <c r="AL11" i="12"/>
  <c r="AK11" i="12"/>
  <c r="O11" i="12"/>
  <c r="O25" i="12"/>
  <c r="N11" i="12"/>
  <c r="O11" i="11"/>
  <c r="N11" i="11"/>
  <c r="O12" i="11"/>
  <c r="O14" i="11"/>
  <c r="N14" i="11"/>
  <c r="O17" i="11"/>
  <c r="N17" i="11"/>
  <c r="AK17" i="11"/>
  <c r="N19" i="11"/>
  <c r="O19" i="11"/>
  <c r="AK22" i="11"/>
  <c r="S24" i="11"/>
  <c r="O22" i="11"/>
  <c r="N22" i="11"/>
  <c r="S25" i="11"/>
  <c r="N23" i="11"/>
  <c r="N12" i="11"/>
  <c r="O25" i="11"/>
  <c r="O11" i="10"/>
  <c r="N11" i="10"/>
  <c r="AK11" i="10"/>
  <c r="O14" i="10"/>
  <c r="N14" i="10"/>
  <c r="O16" i="10"/>
  <c r="N16" i="10"/>
  <c r="N17" i="10"/>
  <c r="N18" i="10"/>
  <c r="O18" i="10"/>
  <c r="O19" i="10"/>
  <c r="N19" i="10"/>
  <c r="N20" i="10"/>
  <c r="O20" i="10"/>
  <c r="O21" i="10"/>
  <c r="N21" i="10"/>
  <c r="AK21" i="10"/>
  <c r="O22" i="10"/>
  <c r="O23" i="10"/>
  <c r="N23" i="10"/>
  <c r="AK23" i="10"/>
  <c r="O25" i="10"/>
  <c r="N25" i="10"/>
  <c r="N26" i="10"/>
  <c r="O26" i="10"/>
  <c r="O27" i="10"/>
  <c r="N27" i="10"/>
  <c r="AK27" i="10"/>
  <c r="O28" i="10"/>
  <c r="N28" i="10"/>
  <c r="AK28" i="10"/>
  <c r="N29" i="10"/>
  <c r="O29" i="10"/>
  <c r="N30" i="10"/>
  <c r="O31" i="10"/>
  <c r="N31" i="10"/>
  <c r="AK33" i="10"/>
  <c r="N34" i="10"/>
  <c r="N35" i="10"/>
  <c r="O35" i="10"/>
  <c r="O36" i="10"/>
  <c r="N36" i="10"/>
  <c r="N37" i="10"/>
  <c r="O37" i="10"/>
  <c r="O38" i="10"/>
  <c r="N40" i="10"/>
  <c r="N39" i="10"/>
  <c r="O41" i="10"/>
  <c r="N41" i="10"/>
  <c r="O43" i="10"/>
  <c r="AK43" i="10"/>
  <c r="O44" i="10"/>
  <c r="N44" i="10"/>
  <c r="AK44" i="10"/>
  <c r="O47" i="10"/>
  <c r="N47" i="10"/>
  <c r="AK47" i="10"/>
  <c r="O49" i="10"/>
  <c r="N22" i="10"/>
  <c r="O52" i="10"/>
  <c r="N43" i="10"/>
  <c r="AK52" i="10"/>
  <c r="S53" i="10"/>
  <c r="N52" i="10"/>
  <c r="O53" i="10"/>
  <c r="N38" i="10"/>
  <c r="N12" i="10"/>
  <c r="N49" i="10"/>
  <c r="N33" i="10"/>
  <c r="AK35" i="9"/>
  <c r="O35" i="9"/>
  <c r="N35" i="9"/>
  <c r="AK34" i="9"/>
  <c r="O34" i="9"/>
  <c r="AK32" i="9"/>
  <c r="O32" i="9"/>
  <c r="N32" i="9"/>
  <c r="N31" i="9"/>
  <c r="AK29" i="9"/>
  <c r="O29" i="9"/>
  <c r="N30" i="9"/>
  <c r="N29" i="9"/>
  <c r="AK27" i="9"/>
  <c r="O27" i="9"/>
  <c r="N28" i="9"/>
  <c r="AK26" i="9"/>
  <c r="O26" i="9"/>
  <c r="N26" i="9"/>
  <c r="AK25" i="9"/>
  <c r="O25" i="9"/>
  <c r="N25" i="9"/>
  <c r="AK24" i="9"/>
  <c r="O24" i="9"/>
  <c r="N24" i="9"/>
  <c r="O23" i="9"/>
  <c r="O22" i="9"/>
  <c r="N21" i="9"/>
  <c r="O21" i="9"/>
  <c r="O20" i="9"/>
  <c r="O19" i="9"/>
  <c r="AK18" i="9"/>
  <c r="O18" i="9"/>
  <c r="N18" i="9"/>
  <c r="AK17" i="9"/>
  <c r="O17" i="9"/>
  <c r="N17" i="9"/>
  <c r="AK16" i="9"/>
  <c r="O16" i="9"/>
  <c r="N16" i="9"/>
  <c r="O15" i="9"/>
  <c r="AK14" i="9"/>
  <c r="O14" i="9"/>
  <c r="N15" i="9"/>
  <c r="N14" i="9"/>
  <c r="S13" i="9"/>
  <c r="S36" i="9"/>
  <c r="O13" i="9"/>
  <c r="O12" i="9"/>
  <c r="AK11" i="9"/>
  <c r="O11" i="9"/>
  <c r="N12" i="9"/>
  <c r="N11" i="9"/>
  <c r="N20" i="9"/>
  <c r="N19" i="9"/>
  <c r="N23" i="9"/>
  <c r="O36" i="9"/>
  <c r="N22" i="9"/>
  <c r="N34" i="9"/>
  <c r="N13" i="9"/>
  <c r="N19" i="8"/>
  <c r="S16" i="8"/>
  <c r="O15" i="8"/>
  <c r="N15" i="8"/>
  <c r="S13" i="8"/>
  <c r="S12" i="8"/>
  <c r="S11" i="8"/>
  <c r="N11" i="8"/>
  <c r="O11" i="8"/>
  <c r="O20" i="8"/>
  <c r="S20" i="8"/>
  <c r="S11" i="7"/>
  <c r="AK11" i="7"/>
  <c r="S12" i="7"/>
  <c r="O13" i="7"/>
  <c r="N14" i="7"/>
  <c r="S13" i="7"/>
  <c r="N13" i="7"/>
  <c r="AK13" i="7"/>
  <c r="S15" i="7"/>
  <c r="O15" i="7"/>
  <c r="N17" i="7"/>
  <c r="AK15" i="7"/>
  <c r="O18" i="7"/>
  <c r="N18" i="7"/>
  <c r="AK18" i="7"/>
  <c r="N20" i="7"/>
  <c r="O20" i="7"/>
  <c r="N21" i="7"/>
  <c r="AK20" i="7"/>
  <c r="N22" i="7"/>
  <c r="N23" i="7"/>
  <c r="N15" i="7"/>
  <c r="S24" i="7"/>
  <c r="O11" i="7"/>
  <c r="N11" i="7"/>
  <c r="O24" i="7"/>
  <c r="N12" i="7"/>
  <c r="S20" i="6"/>
  <c r="O18" i="6"/>
  <c r="N18" i="6"/>
  <c r="O16" i="6"/>
  <c r="N16" i="6"/>
  <c r="AK15" i="6"/>
  <c r="O15" i="6"/>
  <c r="N15" i="6"/>
  <c r="N14" i="6"/>
  <c r="AK13" i="6"/>
  <c r="O13" i="6"/>
  <c r="N13" i="6"/>
  <c r="O11" i="6"/>
  <c r="N11" i="6"/>
  <c r="N12" i="6"/>
  <c r="N19" i="6"/>
  <c r="O20" i="6"/>
  <c r="S45" i="5"/>
  <c r="AK44" i="5"/>
  <c r="O44" i="5"/>
  <c r="N44" i="5"/>
  <c r="N43" i="5"/>
  <c r="AK42" i="5"/>
  <c r="O42" i="5"/>
  <c r="N42" i="5"/>
  <c r="AK40" i="5"/>
  <c r="O40" i="5"/>
  <c r="AK37" i="5"/>
  <c r="O37" i="5"/>
  <c r="N37" i="5"/>
  <c r="AK35" i="5"/>
  <c r="O35" i="5"/>
  <c r="N35" i="5"/>
  <c r="N33" i="5"/>
  <c r="AK32" i="5"/>
  <c r="O32" i="5"/>
  <c r="N32" i="5"/>
  <c r="AK29" i="5"/>
  <c r="O29" i="5"/>
  <c r="N40" i="5"/>
  <c r="AK28" i="5"/>
  <c r="O28" i="5"/>
  <c r="N28" i="5"/>
  <c r="AK27" i="5"/>
  <c r="O27" i="5"/>
  <c r="AK25" i="5"/>
  <c r="O25" i="5"/>
  <c r="N25" i="5"/>
  <c r="N20" i="5"/>
  <c r="AK19" i="5"/>
  <c r="O19" i="5"/>
  <c r="N23" i="5"/>
  <c r="AK17" i="5"/>
  <c r="O17" i="5"/>
  <c r="N36" i="5"/>
  <c r="N17" i="5"/>
  <c r="AK15" i="5"/>
  <c r="O15" i="5"/>
  <c r="N27" i="5"/>
  <c r="AK13" i="5"/>
  <c r="O13" i="5"/>
  <c r="N13" i="5"/>
  <c r="AK11" i="5"/>
  <c r="O11" i="5"/>
  <c r="O45" i="5"/>
  <c r="N11" i="5"/>
  <c r="N19" i="5"/>
  <c r="N21" i="5"/>
  <c r="N29" i="5"/>
  <c r="N41" i="5"/>
  <c r="N22" i="5"/>
  <c r="N15" i="5"/>
  <c r="N11" i="4"/>
  <c r="O11" i="4"/>
  <c r="N13" i="4"/>
  <c r="O13" i="4"/>
  <c r="O15" i="4"/>
  <c r="AK15" i="4"/>
  <c r="O17" i="4"/>
  <c r="O49" i="4"/>
  <c r="AK17" i="4"/>
  <c r="AK19" i="4"/>
  <c r="O21" i="4"/>
  <c r="AK21" i="4"/>
  <c r="O24" i="4"/>
  <c r="N32" i="4"/>
  <c r="S24" i="4"/>
  <c r="O26" i="4"/>
  <c r="S29" i="4"/>
  <c r="O29" i="4"/>
  <c r="N34" i="4"/>
  <c r="AK29" i="4"/>
  <c r="AK30" i="4"/>
  <c r="O32" i="4"/>
  <c r="N26" i="4"/>
  <c r="O34" i="4"/>
  <c r="AK34" i="4"/>
  <c r="O37" i="4"/>
  <c r="AK37" i="4"/>
  <c r="O39" i="4"/>
  <c r="N39" i="4"/>
  <c r="O40" i="4"/>
  <c r="O41" i="4"/>
  <c r="O42" i="4"/>
  <c r="O43" i="4"/>
  <c r="O46" i="4"/>
  <c r="N19" i="4"/>
  <c r="AK46" i="4"/>
  <c r="O48" i="4"/>
  <c r="AK48" i="4"/>
  <c r="S49" i="4"/>
  <c r="N29" i="4"/>
  <c r="N21" i="4"/>
  <c r="N15" i="4"/>
  <c r="N46" i="4"/>
  <c r="N42" i="4"/>
  <c r="N40" i="4"/>
  <c r="N24" i="4"/>
  <c r="N17" i="4"/>
  <c r="N48" i="4"/>
  <c r="N37" i="4"/>
  <c r="N43" i="4"/>
  <c r="N41" i="4"/>
  <c r="S13" i="3"/>
  <c r="AK12" i="3"/>
  <c r="O12" i="3"/>
  <c r="N12" i="3"/>
  <c r="AK11" i="3"/>
  <c r="O11" i="3"/>
  <c r="N11" i="3"/>
  <c r="O13" i="3"/>
  <c r="S24" i="2"/>
  <c r="R23" i="2"/>
  <c r="O23" i="2"/>
  <c r="N23" i="2"/>
  <c r="O17" i="2"/>
  <c r="N21" i="2"/>
  <c r="R16" i="2"/>
  <c r="O16" i="2"/>
  <c r="N16" i="2"/>
  <c r="R15" i="2"/>
  <c r="O15" i="2"/>
  <c r="N15" i="2"/>
  <c r="R14" i="2"/>
  <c r="O14" i="2"/>
  <c r="N14" i="2"/>
  <c r="R13" i="2"/>
  <c r="O13" i="2"/>
  <c r="N13" i="2"/>
  <c r="R11" i="2"/>
  <c r="O11" i="2"/>
  <c r="O24" i="2"/>
  <c r="N11" i="2"/>
  <c r="N18" i="2"/>
  <c r="N22" i="2"/>
  <c r="N19" i="2"/>
  <c r="N17" i="2"/>
  <c r="N20" i="2"/>
  <c r="O15" i="1"/>
  <c r="S14" i="1"/>
  <c r="S15" i="1"/>
  <c r="O14" i="1"/>
  <c r="AK12" i="1"/>
  <c r="N12" i="1"/>
  <c r="AK11" i="1"/>
  <c r="N11" i="1"/>
  <c r="N14" i="1"/>
  <c r="N13" i="13" l="1"/>
</calcChain>
</file>

<file path=xl/comments1.xml><?xml version="1.0" encoding="utf-8"?>
<comments xmlns="http://schemas.openxmlformats.org/spreadsheetml/2006/main">
  <authors>
    <author>Usuario</author>
  </authors>
  <commentList>
    <comment ref="O29" authorId="0" shapeId="0">
      <text>
        <r>
          <rPr>
            <b/>
            <sz val="9"/>
            <color indexed="81"/>
            <rFont val="Tahoma"/>
            <family val="2"/>
          </rPr>
          <t>Usuario:</t>
        </r>
        <r>
          <rPr>
            <sz val="9"/>
            <color indexed="81"/>
            <rFont val="Tahoma"/>
            <family val="2"/>
          </rPr>
          <t xml:space="preserve">
Le sobra en presupuesto $ 79525969</t>
        </r>
      </text>
    </comment>
    <comment ref="O40" authorId="0" shapeId="0">
      <text>
        <r>
          <rPr>
            <b/>
            <sz val="9"/>
            <color indexed="81"/>
            <rFont val="Tahoma"/>
            <family val="2"/>
          </rPr>
          <t>Usuario:</t>
        </r>
        <r>
          <rPr>
            <sz val="9"/>
            <color indexed="81"/>
            <rFont val="Tahoma"/>
            <family val="2"/>
          </rPr>
          <t xml:space="preserve">
Le faltan en presuuesto  $ 79.525.969</t>
        </r>
      </text>
    </comment>
  </commentList>
</comments>
</file>

<file path=xl/sharedStrings.xml><?xml version="1.0" encoding="utf-8"?>
<sst xmlns="http://schemas.openxmlformats.org/spreadsheetml/2006/main" count="3224" uniqueCount="1413">
  <si>
    <t>PROGRAMACIÓN PLAN DE ACCIÓN ARMONIZADO
SECRETARÍA ADMINISTRATIVA
JUNIO 30 DE 2020</t>
  </si>
  <si>
    <t xml:space="preserve">CODIGO:  </t>
  </si>
  <si>
    <t xml:space="preserve">F-PLA-06   </t>
  </si>
  <si>
    <t xml:space="preserve">VERSIÓN: </t>
  </si>
  <si>
    <t>O6</t>
  </si>
  <si>
    <t xml:space="preserve">FECHA: </t>
  </si>
  <si>
    <t>Nov. 22 de 2017</t>
  </si>
  <si>
    <t>PÁGINA:</t>
  </si>
  <si>
    <t xml:space="preserve"> 1 de 1</t>
  </si>
  <si>
    <t>PLAN DE DESARROLLO DEPARTAMENTAL:  "TÚ Y YO SOMOS QUINDÍO"</t>
  </si>
  <si>
    <t xml:space="preserve">PROYECTO </t>
  </si>
  <si>
    <t>POBLACIÓN</t>
  </si>
  <si>
    <t>CODIGO</t>
  </si>
  <si>
    <t xml:space="preserve">ESTRATEGIA </t>
  </si>
  <si>
    <t xml:space="preserve">PROGRAMA </t>
  </si>
  <si>
    <t xml:space="preserve">META DE PRODUCTO PLAN DE DESARROLLO </t>
  </si>
  <si>
    <t xml:space="preserve">INDICADOR </t>
  </si>
  <si>
    <t>META FISICA PROGRAMADA</t>
  </si>
  <si>
    <t>IMPUTACION PRESUPUESTAL</t>
  </si>
  <si>
    <t xml:space="preserve">No </t>
  </si>
  <si>
    <t>PESO DE LA META %</t>
  </si>
  <si>
    <t xml:space="preserve">VALOR EN PESOS </t>
  </si>
  <si>
    <t xml:space="preserve">OBJETIVO GENERAL DEL PROYECTO </t>
  </si>
  <si>
    <t xml:space="preserve">OBJETIVOS ESPECIFICOS </t>
  </si>
  <si>
    <t>ACTIVIDADES CUANTIFICADAS</t>
  </si>
  <si>
    <t xml:space="preserve">FUENTE DE RECURSOS </t>
  </si>
  <si>
    <t>GENERO</t>
  </si>
  <si>
    <t>DISTRIBUCIÓN ETÁREA (EDAD)</t>
  </si>
  <si>
    <t xml:space="preserve">GRUPOS ÉTNICOS </t>
  </si>
  <si>
    <t xml:space="preserve">POBLACIÓN VULNERABLE </t>
  </si>
  <si>
    <t>TOTAL</t>
  </si>
  <si>
    <t xml:space="preserve">FECHA DE INICIO </t>
  </si>
  <si>
    <t xml:space="preserve">FECHA DE TERMINACIÓN </t>
  </si>
  <si>
    <t xml:space="preserve">RESPONSABLE </t>
  </si>
  <si>
    <t>MUJER</t>
  </si>
  <si>
    <t>HOMBRE</t>
  </si>
  <si>
    <t>Edad Escolar 
(0 - 14 años)</t>
  </si>
  <si>
    <t>Adolescencia
 (15 - 19 años)</t>
  </si>
  <si>
    <t>Edad Económicamente Activa (20-59 años)</t>
  </si>
  <si>
    <t>Adultos Mayores (Mayores a 60 años)</t>
  </si>
  <si>
    <t>Indígena</t>
  </si>
  <si>
    <t>Afrocolombiano</t>
  </si>
  <si>
    <t>Raizal</t>
  </si>
  <si>
    <t>Rom</t>
  </si>
  <si>
    <t xml:space="preserve">Mestiza </t>
  </si>
  <si>
    <t>palenqueras</t>
  </si>
  <si>
    <t xml:space="preserve">Desplazados </t>
  </si>
  <si>
    <t xml:space="preserve">Discapacitados </t>
  </si>
  <si>
    <t xml:space="preserve">Victimas </t>
  </si>
  <si>
    <t xml:space="preserve">LIDERAZGO, GOBERNABILIDAD Y TRANSPARENCIA.   </t>
  </si>
  <si>
    <t>Fortalecimiento de la Gestión  y Desempeño Institucional. "Quindío con una administración al servicio de la ciudadanía "</t>
  </si>
  <si>
    <t>DNP</t>
  </si>
  <si>
    <t>Implementación de  las Dimensiones y Politicas  del Modelo Integrado de Planeación y de Gestión MIPG</t>
  </si>
  <si>
    <t>Número de Dimensiones y Políticas   de MIPG implementadas.</t>
  </si>
  <si>
    <t>0304 - 5 - 1 4 17 45 3 - 20
0304 - 5 - 1 4 17 45 3 - 88</t>
  </si>
  <si>
    <t>202000363-0003</t>
  </si>
  <si>
    <t>Implementación del  Modelo Integrado de Planeación y de Gestión MIPG  de la  Administración Departamental del Quindio (  Dimensiones  de Talento humano,  Información y Comunicación y Gestión del Conocimiento).</t>
  </si>
  <si>
    <t>Mejorar el Indice de  gestión y el desempeño institucional de la administración departamental, con el propósito de dar cumplimiento a la visión y misión institucional con eficacia y eficiencia, en beneficio de la población del Departamento del Quindío</t>
  </si>
  <si>
    <t>Implementar del  Modelo Integrado de Planeación y de Gestión MIPG ,  Dimensiones  de Talento humano,  Información y Comunicación y Gestión del Conocimiento  con el proposito de mejorar el indice de gestión y desempeño y el cumplimiento de las metas del Plan de Desarrollo 2020-2023</t>
  </si>
  <si>
    <t>20-88</t>
  </si>
  <si>
    <t>Recurso Ordinario
Superávit Recurso Ordinario</t>
  </si>
  <si>
    <t>Secretaría Administrativa</t>
  </si>
  <si>
    <t>Estrategias  de actualización, depuración, seguimiento y evaluación de las bases de datos  del Pasivo Pensional  de la Administración Departamental.</t>
  </si>
  <si>
    <t>Estrategias  de actualización, depuración, seguimiento y evaluación de las bases de datos  del Pasivo Pensional  de la Administración Departamental</t>
  </si>
  <si>
    <t>0304 - 5 - 1 4 17 45 4 - 20
0304 - 5 - 1 4 17 45 4 - 88</t>
  </si>
  <si>
    <t>202000363-0004</t>
  </si>
  <si>
    <t>Actualización, depuración, seguimiento y evaluación   del  Pasivo Pensional  de la Administración Departamental del Quindio</t>
  </si>
  <si>
    <t xml:space="preserve">Implementar estrategias de actualización, depuración, seguimiento y evaluación de las bases de datos del pasivo pensional de la administración departamental, con el fin de contar con  información depurada y real, que permita el desarrollo de acciones administrativas a corto, mediano y largo plazo.  </t>
  </si>
  <si>
    <t>Participación ciudadana y política y respeto por los derechos humanos y diversidad de creencias. "Quindío integrado y participativo"</t>
  </si>
  <si>
    <t>Implementación del Plan de Acción del Sistema Departamental de Servicio a la Ciudadanía SDSC</t>
  </si>
  <si>
    <t xml:space="preserve">Plan de Acción del Sistema Departamental de Servicio a la Ciudadanía SDSC implementado. </t>
  </si>
  <si>
    <t>0304 - 5 - 1 4 16 42 5 - 20
0304 - 5 - 1 4 16 42 5 - 88</t>
  </si>
  <si>
    <t>202000363-0005</t>
  </si>
  <si>
    <t>Implementación del Sistema Departamental de Servicio a la Ciudadanía SDSC   en la Administración Departamental.</t>
  </si>
  <si>
    <r>
      <t>Fortalecer la democracia participativa, organización y participación de la sociedad civil y la garantía de los derechos y deberes electorales.</t>
    </r>
    <r>
      <rPr>
        <vertAlign val="superscript"/>
        <sz val="12"/>
        <color theme="1"/>
        <rFont val="Arial"/>
        <family val="2"/>
      </rPr>
      <t xml:space="preserve"> </t>
    </r>
  </si>
  <si>
    <t>Implementar el plan de acción del Sistema Departamental de Servicio a la Ciudadanía SDSC, a través del desarrollo de actividades que permitan la interacción de la comunidad y estado, facilitando el acceso de los servicios que oferta la administración departamental, en cumplimiento de la Ordenanza número 001 del 02 de marzo de 2017</t>
  </si>
  <si>
    <t>JHON HAROLD VALENCIA RODRÍGUEZ</t>
  </si>
  <si>
    <t>Secretario Administrativo</t>
  </si>
  <si>
    <t>PROGRAMACIÓN PLAN DE ACCIÓN ARMONIZADO
SECRETARÍA DE PLANEACIÓN
JUNIO 30 DE 2020</t>
  </si>
  <si>
    <t>Fortalecimiento técnico y logístico del  Consejo Territorial de Planeación Departamental, como representantes de la sociedad civil en la planeación  del desarrollo integral  de la entidad territorial</t>
  </si>
  <si>
    <t xml:space="preserve">Consejo Territorial de Planeación Departamental fortalecido.   </t>
  </si>
  <si>
    <t xml:space="preserve">0305 - 5 - 1 4 16 42 7 - 20
0305 - 5 - 1 4 16 42 7 - 88
0305 - 5 - 3 1 5 27 85 16 7 - 20
</t>
  </si>
  <si>
    <t>201663000-0007</t>
  </si>
  <si>
    <t>Asistencia al Consejo Territorial de Planeación del Departamento del Quindío.</t>
  </si>
  <si>
    <t xml:space="preserve">Fortalecer competencias de planificación del consejo territorial del Departamento del Quindío, a través de la participación del Consejo Territorial de Planeación en encuentros Departamentales, Nacionales y Regionales, de una estrategia de comunicaciones e imagen institucional , del diplomado o escuela de liderazgo en Ordenamiento Territorial y de la adquisición de equipos digitales, computo, inmuebles durante la vigencia 2020.   </t>
  </si>
  <si>
    <t xml:space="preserve">Apoyar la participación de los integrantes del consejo territorial a congresos y eventos nacionales regionales y departamentales, en el Departamento del Quindío, durante la vigencia 2020
Utilizar diversos medios e instrumentos para la difusión del accionar del consejo territorial a través de estrategias de comunicación e imagen institucional y adquisición de equipos digitales y de cómputo en el Departamento del Quindío, durante la vigencia 2020.
Aumentar los  espacios para capacitación orientados en planificación del territorio Quindiano a través de diplomado o Escuela de liderazgo en ordenamiento territorial en el Departamento del Quindío, durante la vigencia 2020.   </t>
  </si>
  <si>
    <t>20 - 88</t>
  </si>
  <si>
    <t>Recurso Ordinario 
Superávit recurso ordinario</t>
  </si>
  <si>
    <t xml:space="preserve">
Secretaría de Planeación</t>
  </si>
  <si>
    <t>Instrumentos de planificación para  el  Ordenamiento y la Gestión Territorial Departamental (Plan de Desarrollo Departamental PDD, Politicas y Directrices de Ordenamiento Territorial, Sistema de Información Geográfica, Catastro Multiproposito  y mecanismos de integración)</t>
  </si>
  <si>
    <t xml:space="preserve">Instrumentos de planificación de ordenamiento y gestión territorial departamental implementados. </t>
  </si>
  <si>
    <t>0305 - 5 - 1 4 17 45 2 - 20
0305 - 5 - 1 4 17 45 2 - 88
0305 - 5 - 3 1 5 28 87 17 2 - 20</t>
  </si>
  <si>
    <t>201900363-0002</t>
  </si>
  <si>
    <t>Formulación  e implementación del  Plan de Desarrollo Departamental 2020-2023</t>
  </si>
  <si>
    <t>Aumentar los índices eficacia y eficiencia  de la inversión social en el Departamento del Quindío, a través de la formulación del Plan de Desarrollo 2020- 2023 (Componentes: Estratégico-financiero- seguimiento y evaluación) con  procesos de participación y sensibilización conducentes a  lograr el empoderamiento  de los entes territoriales municipales,  sociedad  civil y organizada en la ejecución del Plan, durante el periodo administrativo</t>
  </si>
  <si>
    <t xml:space="preserve">Formular  e implementar  el Plan de Desarrollo Departamental  2020-2023 a través  de la  estructuración del componente estratégico, financiero, de seguimiento y evaluación,  con el fin de lograr la construcción de  un instrumento de planificación  acorde al programa de gobierno  y las necesidades de la comunidad,  durante la vigencia 2020 .
Realizar la socialización del Plan de Desarrollo del Departamento del Quindío  2020- 2023, a través de  estrategias de divulgación ( Talleres de capacitación y  cartilla informativa), con el fin de lograr  el empoderamiento y  el control ciudadano en  el proceso de ejecución del  Plan  </t>
  </si>
  <si>
    <t xml:space="preserve"> 
0305 - 5 - 3 1 5 28 87 17 9 - 20</t>
  </si>
  <si>
    <t>201663000-0009</t>
  </si>
  <si>
    <t>Diseño e implementación instrumentos de  planificación para el  ordenamiento  territorial, social y económico del  Departamento del Quindio</t>
  </si>
  <si>
    <t xml:space="preserve">Diseñar un sistema que garantice  la calidad en la información de los esquemas y planes básicos para la toma de decisiones  y organización del territorio  físico espacial en el departamento del Quindío
</t>
  </si>
  <si>
    <t xml:space="preserve">Diseñar e implementar el Plan de Ordenamiento del Departamento del Quindío( I- Fase)
Fortalecer el  Sistema de Información Geográfica del Departamento del Quindío </t>
  </si>
  <si>
    <t xml:space="preserve">Recurso Ordinario 
 </t>
  </si>
  <si>
    <t xml:space="preserve">
Secretará de Planeación</t>
  </si>
  <si>
    <t>Observatorio económico del Departamento, con procesos de fortalecimiento</t>
  </si>
  <si>
    <t>Observatorio económico del Departamento del Quindío actualizado y dotado.</t>
  </si>
  <si>
    <t>0305 - 5 - 1 4 17 45 10 - 20
0305 - 5 - 1 4 17 45 10 - 88
0305 - 5 - 3 1 5 28 87 17 10 - 20</t>
  </si>
  <si>
    <t>201663000-0010</t>
  </si>
  <si>
    <t xml:space="preserve">Diseño    e implementación del Observatorio  de Desarrollo Humano en el Departamento del Quindio </t>
  </si>
  <si>
    <t xml:space="preserve">Aumentar los índices eficacia y eficiencia  de la inversión social en el Departamento del Quindío, a través  del diseño e implementación de la primera fase  del Observatorio de Desarrollo Humano en el Departamento del Quindío (Diagnóstico y compilación de la información estadística -Elaboración de los lineamientos metodológicos, tecnológicos y presupuestales),durante el periodo administrativo. </t>
  </si>
  <si>
    <t>Elaborar  diagnóstico y compilar las estadísticas existentes en el Departamento por series de tiempo  y estrategias ( Inclusión social, seguridad humana, desarrollo sostenible, buen gobierno y prosperidad con equidad), con el fin contar con información soporte  que permita la toma de decisiones y aumentar los índices de eficacia y eficiencia de la inversión social en el Departamento del Quindío, durante la vigencia 2020.
Elaborar los lineamientos metodológicos, tecnológicos y presupuestales para la implementación del Observatorio de Desarrollo Humano en Departamento del Quindío, con el fin  de contar con los soportes técnicos para el diseño de un herramienta tecnológica  que permita la articulación de la captura y procesamiento de la información por parte de las diferentes instancias productoras y mejorar los índices  de eficacia y eficiencia de la inversión social en el Departamento del Quindío, durante la vigencia 2020</t>
  </si>
  <si>
    <t>Banco de Programas y Proyectos del Departamento  con Procesos de fortalecimiento.</t>
  </si>
  <si>
    <t>Banco de Programas y Proyectos del Departamento fortalecido</t>
  </si>
  <si>
    <t>0305 - 5 - 1 4 17 45 12 - 20
0305 - 5 - 1 4 17 45 12 - 88
0305 - 5 - 3 1 5 28 87 17 12 - 20</t>
  </si>
  <si>
    <t>201663000-0012</t>
  </si>
  <si>
    <t>Implementación Sistema de Cooperación Internacional y  de Gestión de proyectos  del Depratamento del Quindío - " Fabrica de Proyectos</t>
  </si>
  <si>
    <t xml:space="preserve">Aumentar la capacidad instalada en las secretarias sectoriales y entes territoriales para la formulación de proyectos conducentes a la gestión de recursos del orden departamental, nacional e internacional  </t>
  </si>
  <si>
    <t>Fortalecer la gestión de recursos, a través del SGR, departamentales, nacionales  e Internacional para el apoyo de alternativas regionales.
Fortalecer el Monitoreo, control y seguimiento de los proyectos de inversión en tiempo real
Brindar apoyo técnico integral o interdisciplinario a las Secretarias de la Gobernación del Quindío y a los entes territoriales en la identificación y formulación  de Proyectos en el marco de la Metodología General Ajustada, Marco Lógico y otras</t>
  </si>
  <si>
    <t>Secretaría de Planeación</t>
  </si>
  <si>
    <t xml:space="preserve">Entes territoriales  con servicio de asistencia técnica de los Instrumentos de Planificación para  el Ordenamiento y la Gestión Territorial departamental. </t>
  </si>
  <si>
    <t>Entes territoriales con procesos de asistencia técnica realizadas.</t>
  </si>
  <si>
    <t>0305 - 5 - 1 4 17 45 14 - 20
0305 - 5 - 1 4 17 45 14 - 88
0305 - 5 - 3 1 5 28 87 17 14 - 20</t>
  </si>
  <si>
    <t>201663000-0014</t>
  </si>
  <si>
    <t>Asistencia  técnica, seguimiento y evaluación  de la gestión  territorial en los  munipicios del Departamento del  Quindío.</t>
  </si>
  <si>
    <t xml:space="preserve">Aumentar  los índices eficacia y eficiencia  de la inversión social en el departamento del Quindío, a través  de procesos de capacitación, asistencia técnica, seguimiento y evaluación del gestión territorial, durante  la vigencia 2020. </t>
  </si>
  <si>
    <t>Realizar capacitaciones, sensibilizaciones,  asistencias técnicas , seguimiento y evaluación  en los doce municipios del departamento, sobre los   instrumentos de planificación de la  gestión territorial : ocupación del espacio público, planes de ordenamiento territorial, sisben, raking integral de desempeño, instrumentos de planificación, políticas públicas y metodología general ajustada, con el fin de aumentar los índices de eficacia y eficiencia de la inversión en el departamento del Quindío</t>
  </si>
  <si>
    <t>Recurso Ordinario
Superávit recurso ordinario</t>
  </si>
  <si>
    <t>Entes territoriales con servicio de asistencia  técnica del Modelo Integrado de Planeación y de Gestión MIPG</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</si>
  <si>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</si>
  <si>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</si>
  <si>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</si>
  <si>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</si>
  <si>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</si>
  <si>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0305 - 5 - 1 4 17 45 6 - 20
0305 - 5 - 1 4 17 45 6 - 88</t>
  </si>
  <si>
    <t>202000363-0006</t>
  </si>
  <si>
    <t xml:space="preserve">Implementación  del Modelo Integrado de Planeación y de Gestión MIPG en la Administración Departamental del Quindio </t>
  </si>
  <si>
    <t>Fortalecer la implementación de procesos y procedimientos que reglamentan la operación de las Dimensiones y Políticas del Modelo Integrado de Planeación y de Gestión MIPG en las diferentes áreas de la Administración Departamental.</t>
  </si>
  <si>
    <t>JOSÉ IGNACIO ROJAS SEPÚLVEDA</t>
  </si>
  <si>
    <t>Secretario de Planeación</t>
  </si>
  <si>
    <t>PROGRAMACIÓN PLAN DE ACCIÓN ARMONIZADO
SECRETARÍA DE HACIENDA Y FINANZAS PUBLICAS
JUNIO 30 DE 2020</t>
  </si>
  <si>
    <t>LIDERAZGO, GOBERNABILIDAD Y TRANSPARENCIA</t>
  </si>
  <si>
    <t>Estrategia para el mejoramiento del Índice de Desempeño Fiscal en la Administración Departamental.</t>
  </si>
  <si>
    <t>Estrategia  de fortalecimiento  del Índice de Desempeño  Fiscal implementadas.</t>
  </si>
  <si>
    <t>0307 - 5 - 1 4 17 45 16 - 20
0307 - 5 - 1 4 17 45 16 - 56
0307 - 5 - 1 4 17 45 16 - 88
0307 - 5 - 3 1 5 28 88 17 16 - 20</t>
  </si>
  <si>
    <t>201663000-0016</t>
  </si>
  <si>
    <t>Mejoramiento de la sostenibilidad de los procesos de fiscalización liquidación control y cobranza de los tributos en el Departamento del Quindío</t>
  </si>
  <si>
    <t xml:space="preserve">Aumentar los  porcentajes de crecimiento de los ingresos en el Departamento del Quindío, a través de procesos de fiscalización, procedimientos administrativos de cobro coactivo de la cartera morosa y cumplimiento del  Programa Anti contrabando </t>
  </si>
  <si>
    <t>Realizar procesos de fiscalización de las rentas Departamentales, a través de la realización de controles en la liquidación y cobranza  en los tributos con el fin de aumentar los ingresos consolidar la cultura tributaria y aumentar la inversión. 
Llevar a cabo la implementación de los diferentes Procesos Administrativos de Cobro Coactivo sobre aquellos contribuyentes que se encuentran en mora de cancelar sus obligaciones tributarias
Ejecutar el Programa Anti contrabando en el Departamento del Quindío con ocasión de la suscripción del Convenio entre el Departamento del Quindío y la Federación Nacional de Departamentos</t>
  </si>
  <si>
    <t>20 -88 - 56</t>
  </si>
  <si>
    <t>Recurso Ordinario
Superávit Recurso Ordinario
Cofinanciación convenios interadministrativos</t>
  </si>
  <si>
    <t>Secretaría de Hacienda</t>
  </si>
  <si>
    <t xml:space="preserve">Programa para el cumplimiento de las políticas y prácticas contables para la administración departamental         </t>
  </si>
  <si>
    <t>Programa para el cumplimiento de las políticas y prácticas contables implementado</t>
  </si>
  <si>
    <t>0307 - 5 - 1 4 17 45 17 - 20
0307 - 5 - 1 4 17 45 17 - 88
0307 - 5 - 3 1 5 28 88 17 17 - 20</t>
  </si>
  <si>
    <t>201663000-0017</t>
  </si>
  <si>
    <t xml:space="preserve">Implementación de un programa de gestión fianciera para la optimización de los procesos en el área de tesorería, presupuesto y contabilidad en el Departamento del Quindío </t>
  </si>
  <si>
    <t>Fortalecer la Gestión Financiera mediante la consolidación de los Sistemas de Información, implementación de Normas Internacionales de Información Financiera NIIF,  crecimiento real de ingresos, sostenibilidad de la deuda y el manejo de pasivos, a fin de garantizar la confiabilidad de la Información Financiera y aplicación de Normas en las Finanzas Públicas</t>
  </si>
  <si>
    <t>Adoptar el nuevo modelo de información Financiera determinado por las Normas Internacionales de Contabilidad de información financiera NIIF, a fin de garantizar la confiabilidad de la información financiera.</t>
  </si>
  <si>
    <t>JORGE FERNANDO OSPINA GÓMEZ</t>
  </si>
  <si>
    <t>Secretario de Hacienda</t>
  </si>
  <si>
    <t>Secretario de Aguas e Infraestructura</t>
  </si>
  <si>
    <t>JHON FABER CASTRO MANCERA</t>
  </si>
  <si>
    <t>Secretaría de Aguas e Infraestructura</t>
  </si>
  <si>
    <t xml:space="preserve">Recurso Ordinario 
Recursos Ordinarios del Balance
</t>
  </si>
  <si>
    <t>Salones comunales adecuados</t>
  </si>
  <si>
    <t>Mantener en buen estado la infraestructura y asequible la infraestructura social del departamento del Quindío</t>
  </si>
  <si>
    <t>Construir, mantener, mejorar y/o rehabilitar la infraestructura social del departamento del Quindío.</t>
  </si>
  <si>
    <t>Construir, mantener, mejorar y/o rehabilitar la infraestructura social del Departamento del Quindio</t>
  </si>
  <si>
    <t>201663000-0021</t>
  </si>
  <si>
    <t>0308 - 5 - 1 4 16 42 21 - 20
0308 - 5 - 1 4 16 42 21 - 88</t>
  </si>
  <si>
    <t xml:space="preserve">Reintegro Póliza Compañía de Seguros
Recurso Ordinario </t>
  </si>
  <si>
    <t>165-20</t>
  </si>
  <si>
    <t>Infraestructura Institucional o  de Edificios Públicos de atención  de servicios ciudadanos con procesos   constructivos   y/o mejorados y/o ampliados, y/o mantenidos, y/o  reforzados</t>
  </si>
  <si>
    <t>0308 - 5 - 1 4 17 45 21 - 165
0308 - 5 - 1 4 17 45 21 - 20</t>
  </si>
  <si>
    <t>Infraestructura  Institucional o Edificios Públicos   construida y/o Mejorada, y/o Ampliada, y/o Mantenida, Y/o  Reforzada</t>
  </si>
  <si>
    <t>Estudios de pre inversión e inversión</t>
  </si>
  <si>
    <t xml:space="preserve">Estudios o diseños realizados </t>
  </si>
  <si>
    <t>Servicios de educación informal en agua potable y saneamiento básico</t>
  </si>
  <si>
    <t>Eventos de educación informal en agua y saneamiento básico realizados</t>
  </si>
  <si>
    <t>4003028</t>
  </si>
  <si>
    <t>Servicios de apoyo financiero para la ejecución de proyectos de acueductos y alcantarillado</t>
  </si>
  <si>
    <t>Proyectos de acueducto y alcantarillado en área urbana financiados</t>
  </si>
  <si>
    <t>4003025</t>
  </si>
  <si>
    <t>Alcantarillados construidos</t>
  </si>
  <si>
    <t>Plantas de tratamiento de aguas residuales  construidas</t>
  </si>
  <si>
    <t>4003018</t>
  </si>
  <si>
    <t>Recurso Ordinario 
S.G.P. Agua Potable y Saneamiento Básico
Superávit Estampilla Pro-Desarrollo
Recursos Ordinarios del Balance
Superávit  S.G.P. Agua Potable Y Saneamiento Básico</t>
  </si>
  <si>
    <t>20-27-82-88-90</t>
  </si>
  <si>
    <t xml:space="preserve">Adoptar e implementar la Política Publica de Producción Consumo Sostenible y Gestión Integral de Aseo  </t>
  </si>
  <si>
    <t>*Articular recursos, planificación e inversión en agua y saneamiento básico.
*Implemetar modelos de sostenibilidad para los esquemas de prestación</t>
  </si>
  <si>
    <t>Implementar estrategias de planeacion y coordinacion interinstitucional para el manejo de los esquemas de abastecimiento y prestación de los servicos de agua y sanemiento urbanos y rurales</t>
  </si>
  <si>
    <t>Implementación del Plan departamental para el mamenjo empresarial de los servicios de agua y saneamiento basico en el departameno del Quindio.</t>
  </si>
  <si>
    <t>202000363-0010</t>
  </si>
  <si>
    <t>0308 - 5 - 1 3 3 34 10 - 20
0308 - 5 - 1 3 3 34 10 - 27
0308 - 5 - 1 3 3 34 10 - 82
0308 - 5 - 1 3 3 34 10 - 88
0308 - 5 - 1 3 3 34 10 - 90</t>
  </si>
  <si>
    <t>Política Pública de Producción Consumo Sostenible y Gestión Integral de Aseo  adoptada e implementada.</t>
  </si>
  <si>
    <t>Acceso de la población a los servicios de agua potable y saneamiento básico. "Tú y yo con calidad del agua"</t>
  </si>
  <si>
    <t xml:space="preserve">Estampilla Prodesarrollo
Superávit Estampilla Pro-Desarrollo
</t>
  </si>
  <si>
    <t>04-82</t>
  </si>
  <si>
    <t>Viviendas de Interés Social urbanas mejoradas</t>
  </si>
  <si>
    <t>0308 - 5 - 1 3 7 33 21 - 04
0308 - 5 - 1 3 7 33 21 - 82</t>
  </si>
  <si>
    <t>Acceso a soluciones de vivienda. "Tú y yo con vivienda digna"</t>
  </si>
  <si>
    <t>Sobretasa al ACPM
Recursos Ordinarios del Balance</t>
  </si>
  <si>
    <t>23-88</t>
  </si>
  <si>
    <t>Obras de infraestructura para mitigación y atención a desastres</t>
  </si>
  <si>
    <t xml:space="preserve">Atender oportunamente y con calidad la infraestructura vial del departamento con mantenimiento y rehabilitación </t>
  </si>
  <si>
    <t>Mantener, mejorar y/o rehabilitar la infraestructura vial del departamento del Quindío.</t>
  </si>
  <si>
    <t>Mantener, mejorar, rehabilitar y/o atender las vías y sus emergencias, en cumplimiento del Plan Vial del Departamento del Quindío.</t>
  </si>
  <si>
    <t>201663000-0019</t>
  </si>
  <si>
    <t>0308 - 5 - 1 3 9 23 19 - 23 0308 - 5 - 1 3 9 23 19 - 88</t>
  </si>
  <si>
    <t xml:space="preserve">Obras de infraestructura para mitigación y atención a desastres realizadas </t>
  </si>
  <si>
    <t>Ordenamiento Ambiental Territorial. "Tú y yo planificamos con sentido ambiental"</t>
  </si>
  <si>
    <t>Recursos Ordinarios del Balance</t>
  </si>
  <si>
    <t xml:space="preserve">Infraestructura ecoturística construida </t>
  </si>
  <si>
    <t>1-GESTIONAR RECURSOS PARA DESARROLLAR LOS MANTENIMIENTOS PERIODICOS A LOS EQUIPAMIENTOS COLECTIVOS.                                                       2- Aumentar la cobertura y mejoramiento de infraestructura turistica y productiva en los diferentes municipios del Departamento del Quindío</t>
  </si>
  <si>
    <t>Fortalecer de manera eficaz y eficiente  las infraestructuras turistica y productiva del Departamento del Quindío que permita el fortalecimiento  de las variables antes mencionadas  en los diferentes municipios.</t>
  </si>
  <si>
    <t>Construcción y/o mejoramiento  de la infraestructura turística y/o  productiva y  competitiva       para el desarrollo del Departamento del Quindío..</t>
  </si>
  <si>
    <t>202000363-0009</t>
  </si>
  <si>
    <t>0308 - 5 - 1 3 13 21 9 - 88</t>
  </si>
  <si>
    <t>Conservación de la biodiversidad y sus servicios ecosistémicos. "Tú y yo en territorios biodiversos"</t>
  </si>
  <si>
    <t>ALFONSO VELEZ GARCIA</t>
  </si>
  <si>
    <t xml:space="preserve">Recurso Ordinario 
Recursos Ordinarios del Balance
Sobretasa al ACPM
Superávit Sobretasa ACPM
</t>
  </si>
  <si>
    <t>20- 88 -23-89</t>
  </si>
  <si>
    <t>Infraestructura   vial  con procesos  de construcción, mejoramiento, ampliación, mantenimiento y/o  reforzamiento.</t>
  </si>
  <si>
    <t>0308 - 5 - 1 3 9 18 19 - 20
0308 - 5 - 1 3 9 18 19 - 23
0308 - 5 - 1 3 9 18 19 - 88
0308 - 5 - 1 3 9 18 19 - 89
0308 - 5 - 3 1 2 4 14 9 19 - 20
0308 - 5 - 3 1 2 4 14 9 19 - 23</t>
  </si>
  <si>
    <t xml:space="preserve">Infraestructura  vial    construída, mejorada, ampliada,  mantenida, y/o  reforzada </t>
  </si>
  <si>
    <t>Infraestructura red vial regional. "Tú y yo con movilidad vial"</t>
  </si>
  <si>
    <t>TERRITORIO, AMBIENTE Y DESARROLLO SOSTENIBLE</t>
  </si>
  <si>
    <t>Mirador turístico construido</t>
  </si>
  <si>
    <t>0308 - 5 - 1 2 13 27 9 - 88</t>
  </si>
  <si>
    <t xml:space="preserve">Productividad y competitividad de las empresas colombianas. "Tú y yo con empresas competitivas" </t>
  </si>
  <si>
    <t>Plazas de mercado adecuadas</t>
  </si>
  <si>
    <t>1-GESTIONAR RECURSOS PARA DESARROLLAR LOS MANTENIMIENTOS PERIODICOS A LOS EQUIPAMIENTOS COLECTIVOS.
 2- Aumentar la cobertura y mejoramiento de infraestructura turistica y productiva en los diferentes municipios del Departamento del Quindío</t>
  </si>
  <si>
    <t>0308 - 5 - 1 2 13 10 9 - 88</t>
  </si>
  <si>
    <t>Infraestructura productiva y comercialización. "Tú y yo con agro competitivo"</t>
  </si>
  <si>
    <t>PRODUCTIVIDAD Y COMPETITIVIDAD</t>
  </si>
  <si>
    <t>Piscinas construidas y dotadas</t>
  </si>
  <si>
    <t>0308 - 5 - 1 1 4 40 21 - 04 0308 - 5 - 1 1 4 40 21 - 82</t>
  </si>
  <si>
    <t>Formación y preparación de deportistas. "Tú y yo campeones"</t>
  </si>
  <si>
    <t>MILTON CESAR TORRES HERNANDEZ</t>
  </si>
  <si>
    <t>Estampilla Prodesarrollo</t>
  </si>
  <si>
    <t>04</t>
  </si>
  <si>
    <t xml:space="preserve">Infraestructura  deportiva y/o recreativa con procesos   constructivos ,  y/o mejorados, y/o ampliados, y/o mantenidos, y/o  reforzados </t>
  </si>
  <si>
    <t>0308 - 5 - 1 1 4 39 21 - 04</t>
  </si>
  <si>
    <t xml:space="preserve">Infraestructura   deportiva y/o recreativa construída y/o Mejorada, y/o Ampliada, y/o Mantenida, Y/o  Reforzada </t>
  </si>
  <si>
    <t>Fomento a la recreación, la actividad física y el deporte. "Tú y yo en la recreación y el deporte"</t>
  </si>
  <si>
    <t>Servicio de mantenimiento de infraestructura cultural</t>
  </si>
  <si>
    <t>0308 - 5 - 1 1 5 25 21 - 20
0308 - 5 - 1 1 5 25 21 - 88</t>
  </si>
  <si>
    <t>Infraestructura cultural intervenida</t>
  </si>
  <si>
    <t>3301068</t>
  </si>
  <si>
    <t>Promoción y acceso efectivo a procesos culturales y artísticos. "Tú y yo somos cultura Quindiana"</t>
  </si>
  <si>
    <t xml:space="preserve">Estampilla Prodesarrollo
Superávit Estampilla Pro-Desarrollo
Reintegro Póliza Compañía de Seguros
</t>
  </si>
  <si>
    <t>04-82-165</t>
  </si>
  <si>
    <t xml:space="preserve">Infraestructura  de Instituciones Educativas  con procesos  constructivos ,  y/o mejorados, y/o ampliados, y/o mantenidos, y/o  reforzados </t>
  </si>
  <si>
    <t>0308 - 5 - 1 1 1 15 21 - 04
0308 - 5 - 1 1 1 15 21 - 82
0308 - 5 - 3 1 2 4 15 1 21 - 04
0308 - 5 - 3 1 2 4 15 1 21 - 165</t>
  </si>
  <si>
    <t xml:space="preserve">Infraestructura  de Instituciones Educativas   construída y/o Mejorada, y/o Ampliada, y/o Mantenida, Y/o  Reforzada </t>
  </si>
  <si>
    <t>Calidad, cobertura y fortalecimiento de la educación inicial, prescolar, básica y media." Tú y yo con educación y de calidad"</t>
  </si>
  <si>
    <t xml:space="preserve">Infraestructura  Hospitalaria  con procesos  constructivos  y/o mejorados, y/o ampliados y/o mantenidos, y/o  reforzados </t>
  </si>
  <si>
    <t xml:space="preserve">1- Aumentar la infraestructura cumpliendo con requisitos para la atenciòn basica en salud.
2- Disponer de sitios aptos para la atenciòn basica de salud
3 - Garantizar el acceso efectivo de la poblaciòn a los servicios de atenciòn  en salud
</t>
  </si>
  <si>
    <t>Aumentar capacidad de infraestructura que permita la  prestaciòn del servicio de salud en el Departamento del Quindio.</t>
  </si>
  <si>
    <t>Construccion y/o mejoramiento de la infraestructura fisica de las instituciones de salud pública y bienestar social del departamento del quindio.</t>
  </si>
  <si>
    <t>202000363-0008</t>
  </si>
  <si>
    <t>0308 - 5 - 1 1 2 13 8 - 88</t>
  </si>
  <si>
    <t xml:space="preserve">Infraestructura   Hospitalaria  construída y/o Mejorada, y/o Ampliada, y/o Mantenida, y/o  Reforzada </t>
  </si>
  <si>
    <t>Prestación de servicios de salud. "Tú y yo con servicios de salud"</t>
  </si>
  <si>
    <t xml:space="preserve">Infraestructura  de las Instituciones de seguridad del estado con procesos  constructivos   y/o mejorados y/o ampliados y/o mantenidos y/o  reforzados </t>
  </si>
  <si>
    <t>1- Promover la transparencia, la participación y la colaboración en la administración pública.                               2- Involucrar a la ciudadanía en el diseño, gestión de las diferentes estrategias a ejecutar para que sean beneficiados.</t>
  </si>
  <si>
    <t>fortalecer infraestructuras públicas, equipamientos y equipamentos,  mediante diagnósticos que nos permitan establecer las condiciones que se encuentran con el fin de realizar intervenciones en la mejora de cada uno que permita  el buen funcionamiento.</t>
  </si>
  <si>
    <t>Construcción y/o mejoramiento de las instituciones públicas y/o de seguridad y  justicia  del estado en el Departamento Quindío .</t>
  </si>
  <si>
    <t>202000363-0007</t>
  </si>
  <si>
    <t>0308 - 5 - 1 1 18 1 7 - 88</t>
  </si>
  <si>
    <t xml:space="preserve">Infraestructura  de las Instituciones de seguridad del estado construida y/o Mejorada, y/o Ampliada, y/o Mantenida, Y/o  Reforzada </t>
  </si>
  <si>
    <t>Promoción al acceso a la justicia."Tú y yo con justicia"</t>
  </si>
  <si>
    <t>INCLUSIÓN SOCIAL Y EQUIDAD</t>
  </si>
  <si>
    <t>F-PLA-07</t>
  </si>
  <si>
    <t>PLAN DE ACCIÓN ARMONIZADO
SECRETARÍA DE AGUAS E INFRAESTRUCTURA
JUNIO 30 DE 2020</t>
  </si>
  <si>
    <t>Edad Económicamente Activa      (20-59 años)</t>
  </si>
  <si>
    <t xml:space="preserve">INCLUSIÓN SOCIAL Y EQUIDAD </t>
  </si>
  <si>
    <t>Servicio de asistencia técnica para la articulación de los operadores de los Servicio de justicia</t>
  </si>
  <si>
    <t>Entidades territoriales asistidas técnicamente</t>
  </si>
  <si>
    <t xml:space="preserve">0309 - 5 - 1 1 18 1 29 - 20
0309 - 5 - 1 1 18 1 29 - 88
0309 - 5 - 3 1 4 23 76 18 29 - 20
</t>
  </si>
  <si>
    <t>201663000-0029</t>
  </si>
  <si>
    <t>Apoyo a la convivencia, justicia y cultura de paz en el Departamento del  Quindio.</t>
  </si>
  <si>
    <t>Reducir la tasa de homicidios en el Quindío.</t>
  </si>
  <si>
    <t xml:space="preserve">1. Articulación en los diferentes programas de las entidades estatales en materia de convivencia.
2.. Identificación de las necesidades reales en las comunidades focalizadas   
3.Reglamentación actualizada en materia de seguridad y orden público
</t>
  </si>
  <si>
    <t>Recurso ordinario
Superávit recurso ordinario</t>
  </si>
  <si>
    <t xml:space="preserve">Secretaría del Interior </t>
  </si>
  <si>
    <t>Promoción de los métodos de resolución de conflictos. "Tú y yo resolvemos los conflictos"</t>
  </si>
  <si>
    <t>Servicio de asistencia técnica para la implementación de los métodos de resolución de conflictos</t>
  </si>
  <si>
    <t>Instituciones públicas y privadas asistidas técnicamente en métodos de resolución de conflictos</t>
  </si>
  <si>
    <t>0309 - 5 - 1 1 18 2 28 - 20
0309 - 5 - 1 1 18 2 28 - 88
0309 - 5 - 3 1 4 23 75 18 28 - 20</t>
  </si>
  <si>
    <t>201663000-0028</t>
  </si>
  <si>
    <t xml:space="preserve">Construcción integral de la seguridad humana en el Departamento de Quindio.  </t>
  </si>
  <si>
    <t xml:space="preserve">Reducir la tasa de homicidios en el Quindío
Reducir casos de hurto a residencias, comercio y personas.
</t>
  </si>
  <si>
    <t xml:space="preserve">1. Obtención de resultados en las estrategias implementadas en la prevención y mitigación del delito
2. Garantías para el ejercicio  de la libertad en todos sus ámbitos
3. Incremento de  cobertura en instrumentos operativos y logísticos para la atención y prevención del de delito que afectan a la comunidad.
</t>
  </si>
  <si>
    <t xml:space="preserve">20 - 88 </t>
  </si>
  <si>
    <t xml:space="preserve">Recurso ordinario
Superávit recurso ordinario
</t>
  </si>
  <si>
    <t>Sistema penitenciario y carcelario en el marco de los derechos humanos. "Quindío respeta derechos penitenciarios"</t>
  </si>
  <si>
    <t>Servicio de resocialización de personas privadas de la libertad</t>
  </si>
  <si>
    <t>Personas privadas de la libertad (PPL) que reciben Servicio de resocialización</t>
  </si>
  <si>
    <t xml:space="preserve">
0309 - 5 - 1 1 18 3 28 - 20
0309 - 5 - 1 1 18 3 28 - 88
0309 - 5 - 3 1 4 23 75 18 28 - 20
 </t>
  </si>
  <si>
    <t>Reducir la tasa de homicidios en el Quindío
Reducir casos de hurto a residencias, comercio y personas.</t>
  </si>
  <si>
    <t>Servicio de gestión de riesgos y desastres en establecimientos educativos</t>
  </si>
  <si>
    <t>Establecimientos educativos con acciones de gestión del riesgo implementadas</t>
  </si>
  <si>
    <t xml:space="preserve">
0309 - 5 - 1 1 1 15 36 - 88
</t>
  </si>
  <si>
    <t>201663000-0036</t>
  </si>
  <si>
    <t xml:space="preserve">Administración del  riesgo mediante el conocimiento, la reducción y el manejo del desastre  en el Departamento del Quindio. </t>
  </si>
  <si>
    <t>Lograr que las ciudades y los asentamientos humanos sean inclusivos,resilientes y sostenibles (ODS-objetivo 11)</t>
  </si>
  <si>
    <t xml:space="preserve">1. Conocimiento de los riesgos en el departamento.
2. Diseñar modelos de reducción del riesgo en el departamento.
3. Fortalecer las instituciones  para el adecuado manejo de los desastres.  
</t>
  </si>
  <si>
    <t xml:space="preserve">
Superávit recurso ordinario</t>
  </si>
  <si>
    <t>Atención, asistencia y reparación integral a las víctimas. "Tú y yo con reparación integral"</t>
  </si>
  <si>
    <t>Servicio de orientación y comunicación a las víctimas</t>
  </si>
  <si>
    <t>Solicitudes tramitadas</t>
  </si>
  <si>
    <t>0309 - 5 - 1 1 14 35 30 - 20
0309 - 5 - 1 1 14 35 30 - 88
0309 - 5 - 3 1 4 24 78 14 30 - 20</t>
  </si>
  <si>
    <t>201663000-0030</t>
  </si>
  <si>
    <t>Implementación del Plan de Acción Territorial para la prevención, protección, asistencia, atención, reparación integral en el Departamento del Quindio.</t>
  </si>
  <si>
    <t>Incremento del porcentaje de cumplimiento de ley  1448 de 2011 atención a víctimas, que garantice  el goce efectivo de derechos</t>
  </si>
  <si>
    <t xml:space="preserve">1. Entidades territoriales con asignación presupuestal por necesidad identificada 
2.Procesos de paz en ejecución  para el fin del conflicto 
3.Articulación institucional.
</t>
  </si>
  <si>
    <t>Servicio de ayuda y atención humanitaria</t>
  </si>
  <si>
    <t>Personas víctimas con ayuda humanitaria</t>
  </si>
  <si>
    <t>Servicio de asistencia técnica para la participación de las víctimas</t>
  </si>
  <si>
    <t>Eventos de participación realizados</t>
  </si>
  <si>
    <t>Servicio de apoyo para la generación de ingresos</t>
  </si>
  <si>
    <t>Hogares con asistencia técnica para la generación de ingresos</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</si>
  <si>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</si>
  <si>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</si>
  <si>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</si>
  <si>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PENDIENTE DNP</t>
  </si>
  <si>
    <t>Servicio de atención y asistencia para la población excombatiente del Departamento del Quindío</t>
  </si>
  <si>
    <t>Población excombatiente beneficiada</t>
  </si>
  <si>
    <t>0309 - 5 - 1 1 18 37 32 - 88</t>
  </si>
  <si>
    <t>201663000-0032</t>
  </si>
  <si>
    <t>Implementación del Plan Integral de prevención de vulneraciones de los Derechos Humanos DDHH e infracciones  al Derecho Internacional Humanitario DIH en el departamento del Quindio</t>
  </si>
  <si>
    <t xml:space="preserve">Promoción de sociedades pacíficas e inclusivas para el desarrollo sostenible, facilitar el acceso a la justicia para todos y crear instituciones eficaces, responsables e inclusivas a todos los niveles (ODS 16). </t>
  </si>
  <si>
    <t xml:space="preserve">1. Empleo y control social en las zonas de influencia del comercio de estupefacientes 
2.Control de las organizaciones y  grupos delincuenciales por la influencia de organizaciones de otras regiones  al margen de la ley
3.Complementar las acciones municipales de manera integral
</t>
  </si>
  <si>
    <t>Fortalecimiento de la convivencia y la seguridad ciudadana. "Tú y yo seguros"</t>
  </si>
  <si>
    <t>Fortalecimiento institucional a organismos de seguridad</t>
  </si>
  <si>
    <t>Organismos de seguridad fortalecidos</t>
  </si>
  <si>
    <t xml:space="preserve"> 0309 - 5 - 1 1 18 41 28 - 20
0309 - 5 - 1 1 18 41 28 - 42
0309 - 5 - 1 1 18 41 28 - 92
0309 - 5 - 3 1 4 23 75 18 28 - 42
</t>
  </si>
  <si>
    <t>20 - 88 -42</t>
  </si>
  <si>
    <t xml:space="preserve">Recurso ordinario
Superávit recurso ordinario
Fondo de Seguridad 5%
</t>
  </si>
  <si>
    <t>Servicio de apoyo para la implementación de medidas en derechos humanos y derecho internacional humanitario</t>
  </si>
  <si>
    <t>Medidas implementadas en cumplimiento de las obligaciones internacionales en materia de Derechos Humanos y Derecho Internacional Humanitario</t>
  </si>
  <si>
    <t xml:space="preserve">0309 - 5 - 1 1 18 41 32 - 20
0309 - 5 - 1 1 18 41 32 - 88
0309 - 5 - 3 1 4 24 79 14 32 - 20
</t>
  </si>
  <si>
    <t>Servicio de asistencia técnica</t>
  </si>
  <si>
    <t>Instancias territoriales de coordinación institucional asistidas y apoyadas</t>
  </si>
  <si>
    <t xml:space="preserve">0309 - 5 - 1 1 16 41 39 - 20
0309 - 5 - 1 1 16 41 39 - 88
</t>
  </si>
  <si>
    <t>201663000-0039</t>
  </si>
  <si>
    <t>Construcción de la participación ciudadana y control social en el Departamento del Quindio</t>
  </si>
  <si>
    <t>Elevar el promedio de la participación de la ciudadanía en los procesos de elección popular del cuatrenio.</t>
  </si>
  <si>
    <t xml:space="preserve">1.  Implementación y difusión  en las entidades territoriales de los canales  y medios para la participación de los ciudadanos.
2. Convicción de la comunidad  en los programas encaminados a brindar el acercamiento a las instituciones públicas
3.  Fortalecimiento en la estructuración de políticas, programas, legislación, proyectos sociales y desarrollo comunitario.
</t>
  </si>
  <si>
    <t>Documentos de estudios técnicos para el ordenamiento ambiental territorial</t>
  </si>
  <si>
    <t>Documentos de estudios técnicos para el conocimiento y reducción del riesgo de desastres elaborados</t>
  </si>
  <si>
    <t>0309 - 5 - 1 3 12 23 36 - 88</t>
  </si>
  <si>
    <t>Prevención y atención de desastres y emergencias. "Tú y yo preparados en gestión del riesgo"</t>
  </si>
  <si>
    <t>Servicio de educación informal</t>
  </si>
  <si>
    <t>Personas capacitadas</t>
  </si>
  <si>
    <t>0309 - 5 - 1 3 12 43 36 - 88                                                                                                                                                                                                                                                                                                             0309 - 5 - 3 1 4 25 81 12 36 - 20</t>
  </si>
  <si>
    <t>Recurso Ordianrio
Superávit recurso ordinario</t>
  </si>
  <si>
    <t>Instancias territoriales asistidas</t>
  </si>
  <si>
    <t>Servicio de atención a emergencias y desastres</t>
  </si>
  <si>
    <t>Centro de reserva  para la atención a emergencias y desastres dotado</t>
  </si>
  <si>
    <t>0309 - 5 - 1 3 12 43 38 - 88
0309 - 5 - 3 1 4 25 82 12 38 - 20</t>
  </si>
  <si>
    <t>201663000-0038</t>
  </si>
  <si>
    <t>Apoyo institucional en la gestión del riesgo  en el Departamento del Quindio</t>
  </si>
  <si>
    <t>Lograr que las ciudades y los asentamientos humanos sean inclusivos, resilientes y sostenibles (ODS-objetivo 11)</t>
  </si>
  <si>
    <t xml:space="preserve">1. Cumplimiento de los protocolos para la preparación y manejo de la emergencia.
2. Destinación de recursos en el ámbito local para la atención de las emergencias.
</t>
  </si>
  <si>
    <t xml:space="preserve">20 - 88
</t>
  </si>
  <si>
    <t>Servicio de promoción a la participación ciudadana</t>
  </si>
  <si>
    <t>Iniciativas para la promoción de la participación ciudadana implementada.</t>
  </si>
  <si>
    <t xml:space="preserve">0309 - 5 - 1 4 16 42 39 - 20                                                                                                                                                                                                                                                                                                                                         0309 - 5 - 1 4 16 42 39 - 88                                                                                                                                                                                                                                                                                                                        0309 - 5 - 3 1 5 27 85 16 39 - 20                                                                                                                                                                                                                                                                                         </t>
  </si>
  <si>
    <t>Implementar la Política de Libertad Religiosa</t>
  </si>
  <si>
    <t>Política de Libertad Religiosa Implementado</t>
  </si>
  <si>
    <t>Fortalecimiento de los organismos  de acción comunal (OAC)  de los doce municipios del Departamento en lo relacionado a sus procesos formativos, participativos, de organización y  gestión.</t>
  </si>
  <si>
    <t>Municipos con organismos de acción comunal fortalecidos.</t>
  </si>
  <si>
    <t>0309 - 5 - 1 4 16 42 40 - 20
0309 - 5 - 1 4 16 42 40 - 88
0309 - 5 - 3 1 5 27 86 16 40 - 20</t>
  </si>
  <si>
    <t>201663000-0040</t>
  </si>
  <si>
    <t xml:space="preserve">Desarrollo de los Organismos Comunales en el Departamento del Quindio </t>
  </si>
  <si>
    <t xml:space="preserve">Consolidar mecanismos  de integración  regional y municipal </t>
  </si>
  <si>
    <t>1.  Fortalecer la estructuración de programas de capacitación en legislación, proyectos sociales y desarrollo comunitario.
 2. Mejoramiento en  los procesos de inspección, vigilancia y control realizados a los organismos comunales.</t>
  </si>
  <si>
    <t xml:space="preserve">Formulación de la  Política Pública Departamental para la  Acción Comunal </t>
  </si>
  <si>
    <t>Una Política Pública formulada.</t>
  </si>
  <si>
    <t>0309 - 5 - 1 4 16 42 42 - 20
0309 - 5 - 1 4 16 42 42 - 88
0309 - 5 - 3 1 5 26 84 16 42 - 20</t>
  </si>
  <si>
    <t>201663000-0042</t>
  </si>
  <si>
    <t xml:space="preserve">Fortalecimiento de las veedurias ciudadanas en el Departamento del Quindio </t>
  </si>
  <si>
    <t xml:space="preserve">1.  Conocimiento de la legislación que permite el ejercicio  del control social 
2.  Difusión masiva sobre  el ejercicio del control social 
</t>
  </si>
  <si>
    <t xml:space="preserve">EDUARDO OROZCO JARAMILLO </t>
  </si>
  <si>
    <t>Secretario del Interior</t>
  </si>
  <si>
    <t>PROGRAMACIÓN PLAN DE ACCIÓN ARMONIZADO
SECRETARÍA DE CULTURA
JUNIO 30 DE 2020</t>
  </si>
  <si>
    <t>Servicio de educación informal en áreas artísticas y culturales</t>
  </si>
  <si>
    <t>0310 - 5 - 1 1 5 25 46 - 20
0310 - 5 - 1 1 5 25 46 - 39
0310 - 5 - 1 1 5 25 46 - 41
0310 - 5 - 1 1 5 25 46 - 83
0310 - 5 - 1 1 5 25 46 - 88
0310 - 5 - 3 1 3 9 29 5 46 - 20
0310 - 5 - 3 1 3 9 29 5 46 - 39</t>
  </si>
  <si>
    <t>201663000-0046</t>
  </si>
  <si>
    <t>Apoyo al arte y la cultura en todo el Departamento del Quindío</t>
  </si>
  <si>
    <t>Fortalecimiento en los procesos culturales y artísticos para mejorar la calidad, la creatividad, la difusión y el reconocimiento de la diversidad y la diferencia en el departamento</t>
  </si>
  <si>
    <t xml:space="preserve">.Ampliación de las oportunidades de acceso de la ciudadanía al arte y la cultura.
.Alta concertación de proyectos con la institucionalidad cultural.
.Mayor apoyo a la creación investigación y producción artística
</t>
  </si>
  <si>
    <t>20-88-39-41-83</t>
  </si>
  <si>
    <t>Recurso Ordinario
Superávit Recurso Ordinario
Estampilla Pro Cultura- 50% Concertación. 
Estampilla Procultura 10% Estímulos
Superávit Estampilla Pro Cultura</t>
  </si>
  <si>
    <t>Secretaría de Cultura</t>
  </si>
  <si>
    <t>Servicio de circulación artística y cultural</t>
  </si>
  <si>
    <t>Producciones artísticas en circulación</t>
  </si>
  <si>
    <t>SECRETARÍA DE CULTURA</t>
  </si>
  <si>
    <t>3301085</t>
  </si>
  <si>
    <t>Servicios bibliotecarios</t>
  </si>
  <si>
    <t>Usuarios atendidos</t>
  </si>
  <si>
    <t>0310 - 5 - 1 1 5 25 11 - 34
0310 - 5 - 1 1 5 25 11 - 83</t>
  </si>
  <si>
    <t>202000363-0011</t>
  </si>
  <si>
    <t xml:space="preserve">Implementación del programa "Tú y Yo Somos Cultura", para el fortalecimiento a la léctura,  escitura  y bibliotecas en el Departamento del Quindío. </t>
  </si>
  <si>
    <t xml:space="preserve">Fortalecer el Plan Departamental de Lectura y Bibliotecas, que garantice un mayor acceso de las personas a los servicios bibliotecarios físicos y virtuales que permitan incentivar la lectura a través de procesos de formación, producción y circulación de contenidos literarios </t>
  </si>
  <si>
    <t xml:space="preserve">*Acceso por parte de la población rural, sectores populares y/o marginales urbanos a programas de formación y actividades de promoción de lectura. 
*Fortalecimiento y acompañamiento a bibliotecarios.
*Acceso a programas y eventos de promoción, circulación y difusión literarios. </t>
  </si>
  <si>
    <t>34 - 83</t>
  </si>
  <si>
    <t>Estampilla Procultura 10% Bibliotecas
Superávit Estampilla Pro Cultura</t>
  </si>
  <si>
    <t>3301100</t>
  </si>
  <si>
    <t>Servicio de divulgación y publicaciones</t>
  </si>
  <si>
    <t>Publicaciones realizadas</t>
  </si>
  <si>
    <t>3301099</t>
  </si>
  <si>
    <t>Servicio de información para el sector artístico y cultural</t>
  </si>
  <si>
    <t>Sistema de información del sector artístico y cultural en operación</t>
  </si>
  <si>
    <t>0310 - 5 - 1 1 5 25 12 - 20
0310 - 5 - 1 1 5 25 12 - 88</t>
  </si>
  <si>
    <t>202000363-0012</t>
  </si>
  <si>
    <t xml:space="preserve"> Implementación de la " Ruta de la felicidad y la identidad quindiana", para  el fortalecimiento y visibilización de los procesos   artisticos  y culturales   en el Departamento del Quindio.</t>
  </si>
  <si>
    <t>Implementar la " Ruta de la felicidad y la identidad quindiana", para el fortalecimiento y visibilización de los procesos artísticos y culturales en el Departamento del Quindío.</t>
  </si>
  <si>
    <t>*Servicio de información para el sector artístico y cultural.
*Apoyo  y  fortalecimiento del sector artístico y cultural, Valoración, visibilización del sector artístico y cultural</t>
  </si>
  <si>
    <t>3301095</t>
  </si>
  <si>
    <t>Servicio de asistencia técnica en gestión artística y cultural</t>
  </si>
  <si>
    <t>Personas asistidas técnicamente</t>
  </si>
  <si>
    <t>0310 - 5 - 1 1 5 25 45 - 33
0310 - 5 - 1 1 5 25 45 - 83</t>
  </si>
  <si>
    <t>201663000-0045</t>
  </si>
  <si>
    <t xml:space="preserve">Apoyo a seguridad social del creador y gestor cultural del Departamento del Quindio </t>
  </si>
  <si>
    <t xml:space="preserve">Garantizar de seguridad social integral a gestores culturales y artistas </t>
  </si>
  <si>
    <t xml:space="preserve">Garantizar la seguridad social  para artistas y gestores culturales </t>
  </si>
  <si>
    <t>33  - 83</t>
  </si>
  <si>
    <t xml:space="preserve">Estampilla Procultura 10% Seguridad Social
Superávit Estampilla Pro cultura </t>
  </si>
  <si>
    <t>Gestión, protección y salvaguardia del patrimonio cultural colombiano. "Tú y yo protectores del patrimonio cultural"</t>
  </si>
  <si>
    <t>3302042</t>
  </si>
  <si>
    <t>Servicio de asistencia técnica en el manejo y gestión del patrimonio arqueológico, antropológico e histórico.</t>
  </si>
  <si>
    <t xml:space="preserve">Asistencias técnicas realizadas a entidades territoriales </t>
  </si>
  <si>
    <t>0310 - 5 - 1 1 5 26 49 - 20
0310 - 5 - 1 1 5 26 49 - 47
0310 - 5 - 1 1 5 26 49 - 88
0310 - 5 - 1 1 5 26 49 - 93
0310 - 5 - 3 1 3 10 32 5 49 - 20</t>
  </si>
  <si>
    <t>201663000-0049</t>
  </si>
  <si>
    <t>Apoyo al reconocimiento, apropiación y salvaguardia y difusión del patrimonio cultural en todo el Departamento del Quindío.</t>
  </si>
  <si>
    <t xml:space="preserve">Alta valoracion, apropiacion y salvaguardia del patrimonio cultural material e inmaterial </t>
  </si>
  <si>
    <t>.Programas departamentales para conservación, protección, salvaguardia y difusión del Patrimonio Cultural
.Mayor reconocimiento y valoración de la diversidad poblacional presente en el Quindío</t>
  </si>
  <si>
    <t>20- 88- 47-93</t>
  </si>
  <si>
    <t>Recurso Ordinario
Superávit Recurso Ordinario
IVA Telefonía Móvil Cultura
Superávit IVA Telefonía Móvil Cultura</t>
  </si>
  <si>
    <t>3302070</t>
  </si>
  <si>
    <t>Servicio de divulgación y publicación del Patrimonio cultural</t>
  </si>
  <si>
    <t>JORGE IVÁN ESPINOZA HIDALGO</t>
  </si>
  <si>
    <t>Secretario de Cultura</t>
  </si>
  <si>
    <t>Secretaria de Turismo, Industria y Comercio</t>
  </si>
  <si>
    <t xml:space="preserve">MARIA TERESA RAMÍREZ LEÓN </t>
  </si>
  <si>
    <t>Servicio de informaciòn y monitoreo del mercado de trabajo</t>
  </si>
  <si>
    <t>Reportes realizados</t>
  </si>
  <si>
    <t>Servicio de asìstencia tècnica para la gèneracion y formalizaciòn del empleo</t>
  </si>
  <si>
    <t>Talleres de oferta institucional realizados</t>
  </si>
  <si>
    <t>Servicio de asesorìa tècnica para el emprendimiento.</t>
  </si>
  <si>
    <t>Emprendimientos fortalecidos</t>
  </si>
  <si>
    <t xml:space="preserve">Secretaría de Turismo, Industria y Comercio </t>
  </si>
  <si>
    <t>Servicios de apoyo financiero para la creaciòn de empresas</t>
  </si>
  <si>
    <t>Eficiente estimulo con recursos financieros para el emprendimiento, empresarismo y asociatividad en el departamento del Quindío</t>
  </si>
  <si>
    <t>Mejoramiento de los niveles de emprendimiento, empresarismo y asociatividad en el departamento del Quindío</t>
  </si>
  <si>
    <t>Apoyo al emprendimiento, empresarismo, asociatividad y generación de empleo en el departamento del Quindío.</t>
  </si>
  <si>
    <t>201663000-0053</t>
  </si>
  <si>
    <t>0311 - 5 - 1 2 13 28 53 - 20
0311 - 5 - 1 2 13 28 53 - 88
0311 - 5 - 3 1 2 2 9 13 53 - 20</t>
  </si>
  <si>
    <t>Planes de negocio financiados</t>
  </si>
  <si>
    <t>Generación y formalización del empleo. "Tú y yo con empleo de calidad"</t>
  </si>
  <si>
    <t xml:space="preserve">Turismo y cultura 4%
Superavit impuesto al registro turismo 4%
</t>
  </si>
  <si>
    <t>Servicio de promoción turística</t>
  </si>
  <si>
    <t>Eficiente identificación de los mercados prioritarios para productos turísticos</t>
  </si>
  <si>
    <t>Mejoramiento del nivel de impacto de las acciones de "Promoción del destino turístico del departamento del Quindío"</t>
  </si>
  <si>
    <t>Apoyo a la promoción nacional e internacional como destino  turísmo del Departamento del Quindío.</t>
  </si>
  <si>
    <t>201663000-0062</t>
  </si>
  <si>
    <t xml:space="preserve">0311 - 5 - 1 2 13 27 62 - 52
0311 - 5 - 1 2 13 27 62 - 94
0311 - 5 - 3 1 2 3 13 13 62 - 52
</t>
  </si>
  <si>
    <t>Campañas realizadas</t>
  </si>
  <si>
    <t>Documentos de planeación</t>
  </si>
  <si>
    <t>Documentos de planeación elaborados</t>
  </si>
  <si>
    <t>Proyectos de infraestructura turística apoyados</t>
  </si>
  <si>
    <t>Servicio de asistencia técnica a los entes territoriales para el desarrollo turístico</t>
  </si>
  <si>
    <t>Fortalecimiento de los factores que hacen competitivo el turismo.</t>
  </si>
  <si>
    <t xml:space="preserve">Mejoramiento del posicionamiento del departamento del Quindío como destino turistico en Colombia. </t>
  </si>
  <si>
    <t>Fortalecimiento de la oferta de prestadores de servicos, productos y atractivos turísticos en el Departamento del Quindío.</t>
  </si>
  <si>
    <t>201663000-0059</t>
  </si>
  <si>
    <t>0311 - 5 - 1 2 13 27 59 - 20
0311 - 5 - 1 2 13 27 59 - 88
0311 - 5 - 3 1 2 3 11 13 59 - 20</t>
  </si>
  <si>
    <t>Servicio de asistencia técnica a las Mipymes para el acceso a nuevos mercados</t>
  </si>
  <si>
    <t xml:space="preserve">Mejoramiento en la generación de competencias y habilidades en las empresas del departamento del Quindío.
Fortalecimiento de mecanismos de inversión y de herramientas tecnológicas de servicios logísticos en el sector empresarial para su
conexión a mercados global
</t>
  </si>
  <si>
    <t xml:space="preserve">Mejoramiento del potencial exportador de empresas con capacidad para su conexión a mercados globales 
</t>
  </si>
  <si>
    <t xml:space="preserve">Fortalecimiento del sector empresarial  hacia mercados globales en el Departamento del Quindio .   </t>
  </si>
  <si>
    <t>201663000-0056</t>
  </si>
  <si>
    <t>0311 - 5 - 1 2 13 27 56 - 20
0311 - 5 - 1 2 13 27 56 - 88
0311 - 5 - 3 1 2 2 10 13 56 - 20</t>
  </si>
  <si>
    <t>Empresas asistidas técnicamente</t>
  </si>
  <si>
    <t>Superávit recurso ordinario</t>
  </si>
  <si>
    <t>Apoyo para la implementaciòn  y ejecuciòn de los planes de acciòn de los clùsters</t>
  </si>
  <si>
    <t>Clústeres asistidos en la implementación de los planes de acción</t>
  </si>
  <si>
    <t>Servicio de asistencia tècnica para el desarrollo de iniciativas Clùsters</t>
  </si>
  <si>
    <t>Apoyo para la ejecuciòn  del Plan de Acciòn de la Comisiòn Regional de Competitividad.</t>
  </si>
  <si>
    <t>Incremento de las empresas competitivas en el departamento.</t>
  </si>
  <si>
    <t>Mejoramiento de  los  niveles de competitividad e innovación en  las empresas, a través de fortalecimiento de los clúster y  rutas competitivas  en el Departamento del Quindío.</t>
  </si>
  <si>
    <t>Apoyo al mejoramiento de la competitividad a iniciativas  productivas en el  Departamento del Quindío</t>
  </si>
  <si>
    <t>201663000-0051</t>
  </si>
  <si>
    <t xml:space="preserve">0311 - 5 - 1 2 13 27 51 - 20
0311 - 5 - 1 2 13 27 51 - 88
</t>
  </si>
  <si>
    <t xml:space="preserve">Planes de trabajo concertados con las CRC para su consolidación </t>
  </si>
  <si>
    <t>Servicio de apoyo y consolidación de las Comisiones Regionales de Competitividad - CRC</t>
  </si>
  <si>
    <t>PROGRAMACIÓN PLAN DE ACCIÓN ARMONIZADO
SECRETARÍA DE TURISMO, INDUSTRIA Y COMERCIO 
JUNIO 30 DE 2020</t>
  </si>
  <si>
    <t>PROGRAMACIÓN PLAN DE ACCIÓN ARMONIZADO
DIRECCIÓN OFICINA PRIVADA
JUNIO 30 DE 2020</t>
  </si>
  <si>
    <t>Desarrollo de  la Política  de Transparencia, Acceso a la Información Pública y Lucha Contra la Corrupción del Modelo Integrado de Planificación y Gestión MIPG, articulada con el "Pacto por la Integridad , Transparencia y Legalidad" del Gobierno Nacional</t>
  </si>
  <si>
    <r>
      <t xml:space="preserve">Política de Transparencia, Acceso a la Información Pública y Lucha Contra la Corrupción  articulada   con el "Pacto por la Integridad , Transparencia y Legalidad" del Gobierno Nacional desarrollada.                                                                           </t>
    </r>
    <r>
      <rPr>
        <sz val="12"/>
        <color rgb="FF000000"/>
        <rFont val="Arial"/>
        <family val="2"/>
      </rPr>
      <t xml:space="preserve">        </t>
    </r>
  </si>
  <si>
    <t>0313 - 5 - 3 1 5 26 83 17 82 - 20
0313 - 5 - 1 4 17 45 82 - 20</t>
  </si>
  <si>
    <t>201663000-0082</t>
  </si>
  <si>
    <t>Desarrollar y fortalecer la cultura de la transparencia, participación, buen gobierno  y valores éticos y morales en el Departamento del Quindío.</t>
  </si>
  <si>
    <t>Elevar el índice de transparencia en la administración departamental, mediante un proceso de formación incluyente con énfasis en valores éticos, morales y ciudadanos, para aumentar la confianza en la administración gubernamental del Quindío.</t>
  </si>
  <si>
    <t xml:space="preserve">.Ciudadanos altamente informados   en temas relacionados con ética, Transparencia y buen gobierno.
.Mejorar la cultura del civismo y participación de los ciudadanos en los procesos institucionales del gobierno.
</t>
  </si>
  <si>
    <t>Desarrollo de actividades de buen gobierno y participación ciudadana.</t>
  </si>
  <si>
    <t xml:space="preserve">Recurso Ordinario
</t>
  </si>
  <si>
    <t xml:space="preserve">Direccion Oficina Privada </t>
  </si>
  <si>
    <t>0313 - 5 - 1 4 17 45 82 - 88</t>
  </si>
  <si>
    <t>Superávit Recurso Ordinario</t>
  </si>
  <si>
    <t xml:space="preserve">Desarrollo de la estrategia de transparencia </t>
  </si>
  <si>
    <t>Desarrollo e implementación de la Estrategia de Comunicaciones para la Administración Departamental</t>
  </si>
  <si>
    <t>Estrategia de comunicaciones desarrollada e implementada</t>
  </si>
  <si>
    <t>0313 - 5 - 1 4 17 45 81 - 20</t>
  </si>
  <si>
    <t>201663000-0081</t>
  </si>
  <si>
    <t>Implementación de  la estrategia de comunicaciones para  la divulgación de  los programas, proyectos,  actividades y servicios del Departamento del Quindío.</t>
  </si>
  <si>
    <t>Fortalecer las herramientas de divulgación y comunicación de las metas resultado propuestas en el plan de desarrollo 2016-2019 " en defensa del bien común</t>
  </si>
  <si>
    <t xml:space="preserve">.Incremento en el número de campañas institucionales para dar a conocer los programas y proyectos de la gobernación.
.Planificación institucional en la divulgación de los programas y proyectos.
</t>
  </si>
  <si>
    <t>Ejecución de Plan de Medios (radio, prensa, revistas, televisión, portales web, redes sociales, OOH)                             -   Revisión y Desarrollo de la estrategia de comunicaciones</t>
  </si>
  <si>
    <t>Recurso Oridnario</t>
  </si>
  <si>
    <t xml:space="preserve">Dirección Oficina Privada </t>
  </si>
  <si>
    <t>0313 - 5 - 3 1 5 28 89 17 81 - 20
0313 - 5 - 1 4 17 45 81 - 20</t>
  </si>
  <si>
    <t xml:space="preserve">Operatividad de la estrategica de comunicaciones </t>
  </si>
  <si>
    <t>0313 - 5 - 1 4 17 45 81 - 88</t>
  </si>
  <si>
    <t xml:space="preserve">recursos del balance </t>
  </si>
  <si>
    <t xml:space="preserve">Encuentros ciudadanos en el Departamento del Quindio en aplicación de la Política de Transparencia, Acceso a la Información Pública y Lucha contra la Corrupción.  </t>
  </si>
  <si>
    <t>Encuentros  ciudadanos realizados.</t>
  </si>
  <si>
    <t>0313 - 5 - 1 4 16 42 22 - 20</t>
  </si>
  <si>
    <t>202000363-0022</t>
  </si>
  <si>
    <t>Fortalecimiento de  las capacidades institucionales de la administración departamental del Quindio, para generar condiciones de gobernanza territorial, participación, administración eficiente y transparente.</t>
  </si>
  <si>
    <t xml:space="preserve">Fortalecer las capacidades institucionales con la aplicacion de la politica de transparencia acceso a la informacion publica y lucha contra la corrupcion  generarando condiciones de confianza, participación efectiva, administración eficiente y transparente en escenarios presenciales o virtuales de encuentros ciudadanos </t>
  </si>
  <si>
    <t>realizar encuentros ciudadanos de manera presencial o virtual en los municipios del departamento del quindio</t>
  </si>
  <si>
    <t>Recurso Ordinario</t>
  </si>
  <si>
    <t xml:space="preserve">JUAN MIGUEL GALVIS BEDOYA </t>
  </si>
  <si>
    <t>Secretario Privado</t>
  </si>
  <si>
    <t>PROGRAMACIÓN PLAN DE ACCIÓN ARMONIZADO
SECRETARÍA DE EDUCACIÓN
JUNIO 30 2020</t>
  </si>
  <si>
    <t>Servicio de fomento para la permanencia en programas de educación formal</t>
  </si>
  <si>
    <t>Personas beneficiarias de estrategias de permanencia</t>
  </si>
  <si>
    <t>0314 - 5 - 1 1 1 15 84 - 134
 0314 - 5 - 1 1 1 15 84 - 20
0314 - 5 - 1 1 1 15 84 - 35
0314 - 5 - 1 1 1 15 84 - 88
 0314 - 5 - 1 1 1 15 84 - 91
 0314 - 5 - 3 1 3 5 16 1 84 - 20
  0314 - 5 - 3 1 3 5 16 1 84 - 35
 1404 - 5 - 1 1 1 15 84 - 137
 1404 - 5 - 1 1 1 15 84 - 25
 1404 - 5 - 1 1 1 15 84 - 81
 1404 - 5 - 3 1 3 5 16 1 84 - 137
 1404 - 5 - 3 1 3 5 16 1 84 - 81</t>
  </si>
  <si>
    <t>201663000-0084</t>
  </si>
  <si>
    <t xml:space="preserve">Fortalecimiento de las estrategias para el acceso,  permanencia y seguridad  de los niños, niñas y jóvenes en el  sistema educativo del Departamento del Quindío. </t>
  </si>
  <si>
    <t>Bajar  los índices de deserción escolar en el Departamento del Quindío</t>
  </si>
  <si>
    <t>Garantizar el adecuado mantenimiento en las Instituciones  y Sedes Educativas
Implementar un programa de alimentación escolar para las Instituciones educativas del departamento del Quindío, con el fin de  disminuir los índices de deserción escolar  durante la vigencia 2017
Garantizar el transporte escolar a los niños, niñas, jóvenes y adolescentes de la zona rural de los 11 municipios no certificados del Departamento del Quindío para disminuir las distancias de desplazamiento y garantizar el acceso al sistema educativo.</t>
  </si>
  <si>
    <t>134-20-35-88-91-137-25-81</t>
  </si>
  <si>
    <t xml:space="preserve">Extraccion material de rio Minas 
Recurso Ordinario
Recurso Destinado del Monopolio
Superavit Recurso Ordinario
Superavit Recurso Destinado Del Monopolio
Superavit Transferencia de la Nación PAE 
S.G.P Educación
Transferencias de la Nación PAE
</t>
  </si>
  <si>
    <t>Secretaría de Educación</t>
  </si>
  <si>
    <t>Servicio de apoyo a la permanencia con alimentación escolar</t>
  </si>
  <si>
    <t>Beneficiarios de la alimentación escolar</t>
  </si>
  <si>
    <t>Servicio de apoyo a la permanencia con transporte escolar</t>
  </si>
  <si>
    <t>Beneficiarios de transporte escolar</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</si>
  <si>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</si>
  <si>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</si>
  <si>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1404 - 5 - 1 1 1 15 86 - 25
1404 - 5 - 3 1 3 5 17 1 86 - 25</t>
  </si>
  <si>
    <t>201663000-0086</t>
  </si>
  <si>
    <t>Implementación de estrategias de inclusión para garantizar la atención educativa a población vulnerable en el  Departamento del  Quindío.</t>
  </si>
  <si>
    <t>Incrementar la atención de la población vulnerable del departamento del Quindío</t>
  </si>
  <si>
    <t>Implementar un plan integral  gubernamental para la caracterización y atencion de la poblacion vulnerabe en edad escolar en el departamento del quindio</t>
  </si>
  <si>
    <t>S.G.P Educacion</t>
  </si>
  <si>
    <t>Servicio educación formal por modelos educativos flexibles</t>
  </si>
  <si>
    <t>Beneficiarios atendidos con modelos educativos flexibles</t>
  </si>
  <si>
    <t>Servicio educativo</t>
  </si>
  <si>
    <t>Establecimientos educativos en operación</t>
  </si>
  <si>
    <t>1401 - 5 - 1 1 1 15 87 - 25
1402 - 5 - 1 1 1 15 87 - 25
1402 - 5 - 1 1 1 15 87 - 26
1402 - 5 - 1 1 1 15 87 - 9
1403 - 5 - 1 1 1 15 87 - 25
1403 - 5 - 1 1 1 15 87 - 26
1401 - 5 - 3 1 3 8 27 1 87  - 25
1402 - 5 - 3 1 3 5 18 1 87 -  25
1402 - 5 - 3 1 3 5 18 1 87 - 26
1403 - 5 - 3 1 3 5 18 1 87 - 25
1403 - 5 - 3 1 3 5 18 1 87 - 26
1400 - 5 - 3 1 3 8 27 1 98 25</t>
  </si>
  <si>
    <t>201663000-0087</t>
  </si>
  <si>
    <t>Aplicación funcionamiento y prestación del servicio educativo de las instituciones educativas.</t>
  </si>
  <si>
    <t xml:space="preserve">Mejorar los niveles de eficiencia y eficacia en los procesos administrativos para la 
presentación de los informes y/o reportes que garanticen la viabilidad ante el ministerio de educación nacional de la planta docente, directivos docentes y administrativos de las instituciones educativas oficiales del departamento del Quindío
</t>
  </si>
  <si>
    <t>Generar estrategias que garantice la sostenibilidad de la planta docente, directivos docentes y administrativos viabilizados por el ministerio de educación nacional vinculados a la secretaría de educación departamental</t>
  </si>
  <si>
    <t>25-26-09</t>
  </si>
  <si>
    <t xml:space="preserve">S.G.P Educacion
Superavit  S.G.P. Educacion
</t>
  </si>
  <si>
    <t>1400 - 5 - 1 1 1 15 98
1400 - 5 - 3 1 3 8 27 1</t>
  </si>
  <si>
    <t>201663000-0098</t>
  </si>
  <si>
    <t>Funcionamiento y Prestación de Servicios del Sector Educativo del nivel Central en el Departamento del Quindío.</t>
  </si>
  <si>
    <t>Mejorar los niveles de eficiencia en las actividades administrativas que garanticen de manera oportuna soluciones a las fallas e inconvenientes que se presentan en los procesos financieros de la secretaría de educación departamental del Quindío</t>
  </si>
  <si>
    <t>Generar estrategias que garantice la eficiencia en las actividades administrativas que garanticen de manera oportuna el pago de salarios, , prestaciones sociales, seguridad social y transferencias de nómina y gastos generales</t>
  </si>
  <si>
    <r>
      <t>S.G.P</t>
    </r>
    <r>
      <rPr>
        <sz val="12"/>
        <color rgb="FF323130"/>
        <rFont val="Arial"/>
        <family val="2"/>
      </rPr>
      <t xml:space="preserve"> Educacion</t>
    </r>
  </si>
  <si>
    <t>Servicio de asistencia técnica en educación inicial, preescolar, básica y media</t>
  </si>
  <si>
    <t>Entidades y organizaciones asistidas técnicamente</t>
  </si>
  <si>
    <t xml:space="preserve">0314 - 5 - 1 1 1 15 90 - 20  
0314 - 5 - 1 1 1 15 90 - 88   
0314 - 5 - 1 1 1 15 90 - 91 25
1404 - 5 - 3 1 3 6 20 1 90 - 21
1404 - 5 - 3 1 3 6 20 1 90 - 25
0314 - 5 - 3 1 3 6 20 1 90 - 20
0314 - 5 - 3 1 3 6 20 1 90 - 91
1404 - 5 - 1 1 1 15 90 - 21
1404 - 5 - 1 1 1 15 90 - </t>
  </si>
  <si>
    <t>201663000-0090</t>
  </si>
  <si>
    <t>Mejoramiento de ambientes escolares y  fortalecimiento de modelos educativos articuladores de la ciencia, los lenguajes, las artes y el deporte en el Departamento del Quindío.</t>
  </si>
  <si>
    <t xml:space="preserve">Mejorar las condiciones de Infraestructura y de elementos  pedagógicos para la implementación de la jornada única y ambientes escolares </t>
  </si>
  <si>
    <t>Fortalecer los comités de convivencia escolar en las 54 IE
Conformar y dotar grupos culturales artísticos en instituciones educativas
Implementar el proyecto PRAE en instituciones educativas del departamento
Conformar y dotar grupos culturales artísticos en instituciones educativas
Mejorar las condiciones de infraestructura y de elementos pedagógicos para la implementación de la jornada única y ambientes escolares para la Paz
Dotar Instituciones Educativas de material didáctico, mobiliario escolar y/o infraestructura tecnológica</t>
  </si>
  <si>
    <t>20-88-91-21-25</t>
  </si>
  <si>
    <t xml:space="preserve">Recurso Ordinario
Superavit Recurso Ordinario
Superavit Recurso Destinado del Monopolio
Rendimientos Financieros (SGP Educación)
S.G.P Educación
</t>
  </si>
  <si>
    <t>Servicios de asistencia técnica en innovación educativa en la educación inicial, preescolar, básica y media</t>
  </si>
  <si>
    <t>Instituciones educativas asistidas técnicamente en innovación educativa</t>
  </si>
  <si>
    <t xml:space="preserve">Infraestructura  de Instituciones Educativas  con procesos   constructivos ,  y/o mejorados, y/o ampliados, y/o mantenidos, Y/o  reforzados </t>
  </si>
  <si>
    <t>Servicio de acondicionamiento de ambientes de aprendizaje</t>
  </si>
  <si>
    <t>Ambientes de aprendizaje en funcionamiento</t>
  </si>
  <si>
    <t>0314 - 5 - 1 1 1 15 93 - 20
0314 - 5 - 3 1 3 6 22 1 93 - 20</t>
  </si>
  <si>
    <t>201663000-0093</t>
  </si>
  <si>
    <t>Mejoramiento de estrategias que permitan una mayor eficiencia en la gestion de procesos y proyectos de las instituciones educativas del Departamento del Quindío.</t>
  </si>
  <si>
    <t>Asistir técnicamente a las instituciones educativas del departamento para mejorar los procesos administrativos para el manejo de los fondos educativos.</t>
  </si>
  <si>
    <t>Debida ejecución de los recursos de los fondos educativos</t>
  </si>
  <si>
    <t xml:space="preserve">Recurso Ordinario
</t>
  </si>
  <si>
    <t>0314 - 5 - 3 1 3 7 24 1 95 - 20
0314 - 5 - 1 1 1 15 95 - 88</t>
  </si>
  <si>
    <t>201663000-0095</t>
  </si>
  <si>
    <t xml:space="preserve">Fortalecimiento de los niveles de educación  básica y media para la articulación con la educación terciaria en el Departamento del Quindío </t>
  </si>
  <si>
    <t>Mejorar los porcentajes de estudiantes con posibilidad de ingreso a la educación superior y etdh en el departamento del Quindío.</t>
  </si>
  <si>
    <t>Brindar a la población egresada de las instituciones educativas oficiales del departamento, mayores y mejores oportunidades para el ingreso a la educación terciaria</t>
  </si>
  <si>
    <t xml:space="preserve">Recurso Ordinario
Superavit Recurso </t>
  </si>
  <si>
    <t>Servicio de atención integral para la primera infancia</t>
  </si>
  <si>
    <t>Instituciones educativas oficiales que implementan el nivel preescolar en el marco de la atención integral</t>
  </si>
  <si>
    <t>0314 - 5 - 1 1 1 15 101 - 20
0314 - 5 - 1 1 1 15 101 - 88
0314 - 5 - 3 1 3 16 57 1 101 - 20</t>
  </si>
  <si>
    <t>201663000-0101</t>
  </si>
  <si>
    <t xml:space="preserve">Implementación del modelo de atención integral de la educación inicial en el Departamento del  Quindío. </t>
  </si>
  <si>
    <t>Aumentar la tasa de cobertura  de  niños y niñas en edad de transición en las instituciones  educativas del  departamento</t>
  </si>
  <si>
    <t>Implementar  un (1)  programa de educación integral  a la primera infancia</t>
  </si>
  <si>
    <t>Servicio de accesibilidad a contenidos web para fines pedagógicos</t>
  </si>
  <si>
    <t>Estudiantes con acceso a contenidos web en el establecimiento educativo</t>
  </si>
  <si>
    <t>1404 - 5 - 1 1 1 15 97 - 25</t>
  </si>
  <si>
    <t>201663000-0097</t>
  </si>
  <si>
    <t xml:space="preserve">Fortalecimiento de las herramientas tecnológicas en las Instituciones Educativas del Departamento del Quindío </t>
  </si>
  <si>
    <t>Ampliar la cobertura del servicio de conectividad en las sedes educativas oficiales del departamento del Quindío</t>
  </si>
  <si>
    <t>Optimizar los procesos administrativos y los recursos económicos con destinación al servicio de conectividad de las sedes educativas del departamento.</t>
  </si>
  <si>
    <t>Establecimientos educativos conectados a internet</t>
  </si>
  <si>
    <t>Servicios educativos de promoción del bilingüismo</t>
  </si>
  <si>
    <t>Estudiantes beneficiados con estrategias de promoción del bilingüismo</t>
  </si>
  <si>
    <t>0314 - 5 - 1 1 1 15 23 - 88</t>
  </si>
  <si>
    <t>202000363-0023</t>
  </si>
  <si>
    <t>Fortalecer las competencias comunicativas en lengua extranjera en estudiantes y docentes de las instituciones educativas oficiales del Departamento del Quindío.</t>
  </si>
  <si>
    <t>Mejorar el nivel de inglés de los niños, niñas y jóvenes que asisten a las Instituciones Educativas oficiales del Departamento del Quindío.</t>
  </si>
  <si>
    <t>* Gestionar alianzas estratégicas para la promoción de actividades extracurriculares que contribuyan al mejoramiento de las competencias comunicativas -hablar, leer, escribir, escuchar - en idioma extranjero de niños, niñas y adolescentes de las instituciones educativas oficiales adscritas a la Secretaria de Educación Departamental.
* Liderar y coordinar la ejecución de actividades extracurriculares que mejoren las competencias comunicativas -hablar, leer, escribir, escuchar - en idioma extranjero de niños, niñas y adolescentes de las instituciones educativas oficiales adscritas a la Secretaria de Educación Departamental.
* Promover acciones en las instituciones educativas para el uso adecuado del material didáctico - impresos, audiovisuales, contenidos multimediales- o tecnológico existente en las Instituciones Educativas Oficiales del Departamento para la promoción de las competencias comunicativas -hablar, leer, escribir, escuchar - en idioma extranjero.
* Liderar, coordinar y hacer seguimiento a los proyectos de capacitación en metodologías para la enseñanza del idioma extranjero, apropiación del currículo sugerido por el MEN, material didáctico y contenidos multimediales</t>
  </si>
  <si>
    <t>Instituciones educativas fortalecidas en competencias comunicativas en un segundo idioma</t>
  </si>
  <si>
    <t>Servicio educativo de promoción del bilingüismo para docentes</t>
  </si>
  <si>
    <t>Docentes beneficiados con estrategias de promoción del bilingüismo</t>
  </si>
  <si>
    <t>Servicio de monitoreo y seguimiento a la gestión del sector educativo</t>
  </si>
  <si>
    <t>Entidades territoriales con seguimiento y evaluación a la gestión.</t>
  </si>
  <si>
    <t>0314 - 5 - 1 1 1 15 24 - 88</t>
  </si>
  <si>
    <t>202000363-0024</t>
  </si>
  <si>
    <t>Fortalecimiento territoral para una gestión educativa integral en la Secretaría de Educación Departamental del Quindío.</t>
  </si>
  <si>
    <t>Fortalecer el seguimiento y evaluación de la gestión institucional, buscando potenciar en los diferentes equipos de trabajo, las capacidades para ejecutar procesos de gestión integrales y articulados en la prestación del servicio educativo de calidad con inclusión y equidad</t>
  </si>
  <si>
    <t xml:space="preserve">Mejorar la calidad del relacionamiento estratégico entre la Secretaria de Educación Departamental con las Entidades Territoriales No Certificadas en Educación y las Instituciones Educativas Oficiales del Departamento del Quindío.
</t>
  </si>
  <si>
    <t>Superavit Recurso Ordinario</t>
  </si>
  <si>
    <t>Servicio de apoyo para el acceso y la permanencia a la educación superior o terciaria</t>
  </si>
  <si>
    <t>Estrategias o programas de  fomento para  acceso y  permanencia a la educación superior o terciaria implementados</t>
  </si>
  <si>
    <t>0314 - 5 - 1 1 1 44 95 -91 
0314 - 5 - 1 1 1 44 95 - 20</t>
  </si>
  <si>
    <t>Fortalecimiento de los niveles de educación  básica y media para la articulación con la educación terciaria en el Departamento del Quindío.</t>
  </si>
  <si>
    <t>91 - 20</t>
  </si>
  <si>
    <t>Superavit Recurso Destinado del Monopolio
 Recurso Ordinario</t>
  </si>
  <si>
    <t>0314 - 5 - 1 1 1 44 122 - 35
0314 - 5 - 1 1 1 44 122 - 88
0314 - 5 - 3 1 3 7 24 1 122 - 20
0314 - 5 - 3 1 3 7 24 1 122 - 35</t>
  </si>
  <si>
    <t>2017003630-122</t>
  </si>
  <si>
    <t>Implementación de un fondo de apoyo departamental para el acceso y la permanencia de la educacion técnica, tecnológica y superior en el Departamento del Quindío.</t>
  </si>
  <si>
    <t>35-88-20</t>
  </si>
  <si>
    <t xml:space="preserve">Recurso Destinado del Monopolio
Superavit Recurso Ordinario
Recurso Ordinario
</t>
  </si>
  <si>
    <t xml:space="preserve">LILIANA MARÍA SÁNCHEZ VILLADA </t>
  </si>
  <si>
    <t>Secretaria de Educación</t>
  </si>
  <si>
    <t xml:space="preserve">Secretaria de Familia </t>
  </si>
  <si>
    <t xml:space="preserve">ALBA JOHANA QUEJADA TORRES </t>
  </si>
  <si>
    <t xml:space="preserve">Secretaría de Familia </t>
  </si>
  <si>
    <t>*Articulación interinstitucional para la promoción, el empoderamiento y el fomento de organizaciones orientadas a la mujer.
*Fortalecer la articulación de organizaciones y procesos orientados al empoderamiento y la promoción de la mujer.</t>
  </si>
  <si>
    <t>Crear la casa de la mujer como un espacio para el encuentro, la articulación, el empoderamiento, el fomento de la participación y la promoción de la mujer urbana y rural del Departamento del Quindío</t>
  </si>
  <si>
    <t>Implementación de la Casa de la Mujer Empoderada para la promoción a la participación ciudadana de mujeres en escenarios sociales, políticos y el fortalecimiento de la Asociatividad en el departamento del Quindío. "TU Y YO  CON LAS MUJERES EMPODERADAS".</t>
  </si>
  <si>
    <t>202000363-0033</t>
  </si>
  <si>
    <t xml:space="preserve">
0316 - 5 - 1 4 16 42 33 - 88</t>
  </si>
  <si>
    <t>Iniciativas para la promoción de la participación femenina en escenarios sociales y políticos implementada.</t>
  </si>
  <si>
    <t>Servicio de educación informal para la prevención integral del trabajo infantil</t>
  </si>
  <si>
    <t>*Fomento de estrategias y acciones de  promoción y prevención
*Desarrollo de programas para la garantía de derechos de los nna
*Estrategias de protección para  los NN implementadas</t>
  </si>
  <si>
    <t>Promover y proteger los derechos de los niños, niñas y adolescentes  y prevenir su vulneración</t>
  </si>
  <si>
    <t>Diseño e Implementación de programa comunitario para la prevención de los Derechos de Niños, Niñas y Adolescentes y su desarrollo integral. "TU Y YO COMPROMETIDOS CON LOS SUEÑOS".</t>
  </si>
  <si>
    <t>202000363-0027</t>
  </si>
  <si>
    <t>0316 - 5 - 1 2 14 29 27 - 88</t>
  </si>
  <si>
    <t>Derechos fundamentales del trabajo y fortalecimiento del diálogo social. "Tú y yo con una niñez protegida"</t>
  </si>
  <si>
    <t>Servicio de asesoría para el fortalecimiento de la Asociatividad</t>
  </si>
  <si>
    <t xml:space="preserve">
0316 - 5 - 1 2 16 4 33 - 20</t>
  </si>
  <si>
    <t>Asociaciones de mujeres fortalecidas</t>
  </si>
  <si>
    <t>1702011</t>
  </si>
  <si>
    <t>Inclusión productiva de pequeños productores rurales. "Tú y yo con oportunidades para el pequeño campesino"</t>
  </si>
  <si>
    <t>*Articulación interinstitucional para la protección de la mujer.
*Fortalecer la articulación de organizaciones y procesos orientados a la protección de la mujer.</t>
  </si>
  <si>
    <t>Crear la casa refugio para la protección de la mujer víctima del Departamento del Quindío</t>
  </si>
  <si>
    <t>Implementación de la Casa Refugio de la Mujer del Departamento del Quindío.</t>
  </si>
  <si>
    <t>202000363-0034</t>
  </si>
  <si>
    <t>0316 - 5 - 1 1 16 41 34 - 20
0316 - 5 - 1 1 16 41 34 - 88</t>
  </si>
  <si>
    <t>Casa Refugio de la Mujer implementada</t>
  </si>
  <si>
    <t>0316 - 5 - 1 1 16 41 33 - 20
0316 - 5 - 1 1 16 41 33 - 88</t>
  </si>
  <si>
    <t>Casa de la Mujer Empoderada implementada</t>
  </si>
  <si>
    <t>Revisar, ajustar e implementar  la Política Pública de  Discapacidad</t>
  </si>
  <si>
    <t>Realizar acciones para  el  seguimiento al Plan de Acción de los CMD – Ejes de la Política Pública
Procesos de  fortalecimiento en la cultura organizacional  del sector público y privado</t>
  </si>
  <si>
    <t xml:space="preserve">Aumentar los niveles de representatividad e incidencia de las personas con discapacidad en escenarios de participación social y política en el Departamento.  </t>
  </si>
  <si>
    <t>Actualización e implementación  de   la política pública departamental de discapacidad  "Capacidad sin limites" en el Quindío.</t>
  </si>
  <si>
    <t>201663000-0114</t>
  </si>
  <si>
    <t>0316 - 5 - 1 1 14 38 114 - 20
0316 - 5 - 1 1 14 38 114 - 88
0316 - 5 - 3 1 3 17 61 14 114 - 20</t>
  </si>
  <si>
    <t xml:space="preserve">Política Pública de  Discapacidad  , revisada, ajustada e implementada. </t>
  </si>
  <si>
    <t>Transferencia estampilla para el bienestar del adulto mayor</t>
  </si>
  <si>
    <t>Municipios con recursos transferidos con la estampilla Departamental para el bienestar del adulto mayor</t>
  </si>
  <si>
    <t>Servicios de atención y protección integral al adulto mayor</t>
  </si>
  <si>
    <t xml:space="preserve">Adultos mayores atendidos con servicios integrales </t>
  </si>
  <si>
    <t>Estampilla pro adulto mayor
Recurso ordinario
Superávit estampilla pro-adulto mayor
Superávit recurso ordinario</t>
  </si>
  <si>
    <t>06 - 20 - 84 - 88</t>
  </si>
  <si>
    <t xml:space="preserve">Formular e implementar la Política Pública de Adulto Mayor </t>
  </si>
  <si>
    <t>Apoyar la elaboración, seguimiento y evaluación de los planes de acción de los municipios y depto. de la Política Publica de envejecimiento y vejez
Apoyar acciones que conlleven al conocimiento de la Ley 1276 del 2009: Nuevos Criterios de Atención Integral del Adulto  Mayor en los Centros Vida</t>
  </si>
  <si>
    <t>Altos índices de atención a los adultos mayores en el departamento del Quindío.</t>
  </si>
  <si>
    <t xml:space="preserve">Apoyo y bienestar integral a las personas mayores del Departamento del Quindío </t>
  </si>
  <si>
    <t>201663000-0129</t>
  </si>
  <si>
    <t xml:space="preserve">0316 - 5 - 1 1 14 38 129 - 06
0316 - 5 - 1 1 14 38 129 - 20
0316 - 5 - 1 1 14 38 129 - 84
0316 - 5 - 1 1 14 38 129 - 88
0316 - 5 - 3 1 3 19 67 14 129 - 06
0316 - 5 - 3 1 3 19 67 14 129 - 20
</t>
  </si>
  <si>
    <t xml:space="preserve">Política Pública de Adulto Mayor  formulada e implementada </t>
  </si>
  <si>
    <t xml:space="preserve">Revisar, ajustar e implementar la política pública de equidad de género para la mujer </t>
  </si>
  <si>
    <t>Apropiación jurídica  por parte de la población e institucionalidad sobre las rutas de atención existentes.
Mejorar la articulación frente a la implementación de las políticas públicas de equidad y género</t>
  </si>
  <si>
    <t xml:space="preserve">Implementación de programas y proyectos institucionales para el acceso a las oportunidades Económicas sociales y culturales de mujeres en el departamento del Quindío </t>
  </si>
  <si>
    <t>Implementación de la polìtica pùblica de equidad de género para la mujer en el Departamento del Quindìo</t>
  </si>
  <si>
    <t>201663000-0128</t>
  </si>
  <si>
    <t>0316 - 5 - 1 1 16 38 128 - 20
0316 - 5 - 1 1 16 38 128 - 88
0316 - 5 - 3 1 3 18 66 14 128 - 20</t>
  </si>
  <si>
    <t>Política pública de la mujer y equidad de género revisada, ajustada e implementada.</t>
  </si>
  <si>
    <t>Implementar  la Política   Pública de Diversidad Sexual e Identidad de Género</t>
  </si>
  <si>
    <t>Establecer políticas claras para la inclusión social de la población LGTBI
Altos espacios de atención, formación y reflexión, orientados al fortalecimiento de los entornos  sociales y educativos respecto a las personas con diversidad sexual</t>
  </si>
  <si>
    <t>Implementación de la política pública que garantice los derechos de las personas con diversidad sexual e identidad de género en el dpto. del Quindío.</t>
  </si>
  <si>
    <t>Fomulación e implementación de la politica pública  de diversidad sexual en el Departamento del Quindío</t>
  </si>
  <si>
    <t>201663000-0125</t>
  </si>
  <si>
    <t>0316 - 5 - 1 1 14 38 125 - 20
0316 - 5 - 1 1 14 38 125 - 88
0316 - 5 - 3 1 3 18 65 14 125 - 20</t>
  </si>
  <si>
    <t>Política pública de diversidad sexual implementada.</t>
  </si>
  <si>
    <t>Servicio de articulación de oferta social para la población habitante de calle</t>
  </si>
  <si>
    <t xml:space="preserve">Implementar alianzas interinstitucionales e Interadministrativas para la atención y el acompañamiento a la persona en situación de calle </t>
  </si>
  <si>
    <t>Articulación de oferta social para la población en situación de calle del departamento del Quindío</t>
  </si>
  <si>
    <t xml:space="preserve"> Apoyo en  la articulación de la  oferta social para la población habitante de calle del Departamento del Quindío</t>
  </si>
  <si>
    <t>202000363-0032</t>
  </si>
  <si>
    <t>0316 - 5 - 1 1 14 38 32 - 88</t>
  </si>
  <si>
    <t xml:space="preserve">Servicio de articulación habitante de calle implementado en los municipios </t>
  </si>
  <si>
    <t>4104026</t>
  </si>
  <si>
    <t xml:space="preserve">Personas atendidas con servicios integrales de atención </t>
  </si>
  <si>
    <t>Servicios de atención integral a población en condición de discapacidad</t>
  </si>
  <si>
    <t>*Articulación para la optimización de recursos orientados a brindar servicios de atención integral a población con de discapacidad
*Aumento de la cobertura de la estrategia de rehabilitación basada en la comunidad  en los municipios .
*Fomento de procesos de empleabilidad o emprendimiento para PcD y/o cuidadores</t>
  </si>
  <si>
    <t xml:space="preserve">Fortalecer la capacidad de los Municipios para la atención integral a población con discapacidad del Departamento del Quindío. </t>
  </si>
  <si>
    <t>Atención integral a población en condición de discapacidad en los municipios del Departamento del Quindío. "TU Y YO JUNTOS EN LA INCLUSIÓN".</t>
  </si>
  <si>
    <t>202000363-0029</t>
  </si>
  <si>
    <t xml:space="preserve">
0316 - 5 - 1 1 14 38 29 - 20
0316 - 5 - 1 1 14 38 29 - 88</t>
  </si>
  <si>
    <t xml:space="preserve">Estrategia de rehabilitación basada en la comunidad implementada en los municipios  </t>
  </si>
  <si>
    <t>4104035</t>
  </si>
  <si>
    <t>Atención integral de población en situación permanente de desprotección social y/o familiar "Tú y yo con atención integral"</t>
  </si>
  <si>
    <t>Formular e implementar la política publica para la comunidad negra, afrocolombiana, raizal y palenquera residente en el Departamento del Quindío</t>
  </si>
  <si>
    <t>*Formulación, implementación, seguimiento y evaluación de la Política Pública NARP 
*Implementar alianzas interinstitucionales para la atención integral con enfoque diferencial a la población afro descendiente del Departamento del</t>
  </si>
  <si>
    <t>Garantizar la protección de derechos y la atención integral con enfoque diferencial de las comunidades afrodescendientes asentadas en el departamento del Quindío</t>
  </si>
  <si>
    <t xml:space="preserve">Formulación e implementación de la política publica para la comunidad negra, afrocolombiana, raizal y palenquera residente en el Departamento del Quindío. </t>
  </si>
  <si>
    <t>202000363-0031</t>
  </si>
  <si>
    <t>0316 - 5 - 1 1 14 37 31 - 20
0316 - 5 - 1 1 14 37 31 - 88</t>
  </si>
  <si>
    <t xml:space="preserve">Política Pública para la comunidad negra, afrocolombiana, raizal y palenquera residente en el departamento del Quindío formulada e implementada </t>
  </si>
  <si>
    <t xml:space="preserve">Apoyar la construcción e Implementación de los  Planes de vida de los resguardos indígenas  asentados en el Departamento del Quindío </t>
  </si>
  <si>
    <t xml:space="preserve">Planes de vida de los resguardos indígenas  construidos  e implementados </t>
  </si>
  <si>
    <t xml:space="preserve">Apoyar la construcción e Implementación de los  Planes de vida de los cabildos Indígenas asentados en el Departamento del Quindío </t>
  </si>
  <si>
    <t xml:space="preserve">*Formular e implementar los planes de vida de los cabildos indígenas del departamento del Quindío 
*Formular e implementar los planes de vida de los resguardos indígenas del departamento del Quindío </t>
  </si>
  <si>
    <t>Apoyar  la elaboración y puesta en marcha  de planes de vida de las comunidades indígenas del departamento del Quindío</t>
  </si>
  <si>
    <t>Apoyo en la construcción e Implementación de los Planes de vida de los Cabildos y Resguardos indígenas  asentados en el Departamento del Quindío. "TU Y YO UNIDOS CON DIGNIDAD".</t>
  </si>
  <si>
    <t>202000363-0030</t>
  </si>
  <si>
    <t xml:space="preserve">0316 - 5 - 1 1 14 37 30 - 20
0316 - 5 - 1 1 14 37 30 - 88
</t>
  </si>
  <si>
    <t xml:space="preserve">Planes de vida de los cabildos indígenas  construidos  e implementados </t>
  </si>
  <si>
    <t>Servicio de apoyo para el fortalecimiento de unidades productivas colectivas para la generación de ingresos</t>
  </si>
  <si>
    <t>0316 - 5 - 1 1 14 37 29 - 20
0316 - 5 - 1 1 14 37 29 - 88</t>
  </si>
  <si>
    <t>Unidades productivas colectivas fortalecidas</t>
  </si>
  <si>
    <t>Servicio de acompañamiento familiar y comunitario para la superación de la pobreza</t>
  </si>
  <si>
    <t>*Socialización, promoción e implementación, de las rutas integrales de atención en violencia intrafamiliar y de género en el departamento del quindío
*Implementación de un programa de acompañamiento familiar para fortalecer vinculos familiares</t>
  </si>
  <si>
    <t>Fortalecer la convivencia del entorno familiar y social en el Departamento del Quindío</t>
  </si>
  <si>
    <t>Diseño e implementación de programa de acompañamiento familiar y comunitario con enfoque preventivo en los tipos de violencias en el Departamento del Quindío. "TU Y YO COMPROMETIDOS CON LA FAMILIA"</t>
  </si>
  <si>
    <t>202000363-0026</t>
  </si>
  <si>
    <t>0316 - 5 - 1 1 18 37 26 - 88</t>
  </si>
  <si>
    <t>Comunidades con acompañamiento familiar.</t>
  </si>
  <si>
    <t>Recurso ordinario</t>
  </si>
  <si>
    <t>Servicio de gestión de oferta social para la población vulnerable</t>
  </si>
  <si>
    <t>Existencia de planes de acompañamiento al ciudadano migrante del depto. del Quindío</t>
  </si>
  <si>
    <t>Implementar el plan de acompañamiento al ciudadano migrante (el que sale y el que retorna).</t>
  </si>
  <si>
    <t>Implementación del programa  para la atención y acompañamiento  del ciudadano migrante  y de repatriación en el Departamento del Quindío.</t>
  </si>
  <si>
    <t>201663000-0118</t>
  </si>
  <si>
    <t>0316 - 5 - 3 1 3 18 62 14 118 - 20</t>
  </si>
  <si>
    <t xml:space="preserve">mecanismos de articulación implementados para la gestión de oferta social </t>
  </si>
  <si>
    <t>200</t>
  </si>
  <si>
    <t>Servicio de asistencia técnica para fortalecimiento de unidades productivas colectivas para la generación de ingresos</t>
  </si>
  <si>
    <t>Alta articulación entre los entes gubernamentales y privados para realizar el seguimiento de la matriz de planificación de la política pública de juventud del depto.</t>
  </si>
  <si>
    <t>Desarrollar procesos efectivos de atención, generación de impacto, oferta pública y garantía de derechos.</t>
  </si>
  <si>
    <t>Desarrollo de acciones encaminadas a la atención integral  de los adolescentes y jóvenes del Departamento del Quindío</t>
  </si>
  <si>
    <t>201663000-0110</t>
  </si>
  <si>
    <t>0316 - 5 - 1 1 14 37 110 - 88</t>
  </si>
  <si>
    <t>Unidades productivas colectivas con asistencia técnica</t>
  </si>
  <si>
    <t>Servicios dirigidos a la atención de niños, niñas, adolescentes y jóvenes, con enfoque pedagógico y restaurativo encaminados a la inclusión social</t>
  </si>
  <si>
    <t xml:space="preserve">*Estrategias para la prevención del delito adolescente.
*Acciones orientadas a la promoción de egresos exitosos e inclusión de  jóvenes del SRPA 
*Procesos post egreso enfocados en la prevención de la reincidencia </t>
  </si>
  <si>
    <t>Prevenir el delito, fomentar la inclusión de adolescentes egresados del SRPA y evitar la reincidencia</t>
  </si>
  <si>
    <t>Atención Post egreso de adolescentes y jóvenes, en los servicios de restablecimiento en la administración de justicia, con enfoque pedagógico y restaurativo encaminados a la inclusión social del Departamento del Quindío .</t>
  </si>
  <si>
    <t>202000363-0028</t>
  </si>
  <si>
    <t>0316 - 5 - 1 1 18 36 28 - 88</t>
  </si>
  <si>
    <t>Niños, niñas, adolescentes y jóvenes atendidos en los servicios de restablecimiento en la administración de justicia</t>
  </si>
  <si>
    <t>21 - 88</t>
  </si>
  <si>
    <t>Servicio de divulgación para la promoción y prevención de los derechos de los niños, niñas y adolescentes</t>
  </si>
  <si>
    <t>Diseño e implementación de programa comunitario para la prevención de los derechos de Niños, Niñas y Adolescentes y su desarrollo integral. "TU Y YO COMPROMETIDOS CON LOS SUEÑOS".</t>
  </si>
  <si>
    <t>0316 - 5 - 1 1 14 36 27 - 20
0316 - 5 - 1 1 14 36 27 - 88</t>
  </si>
  <si>
    <t xml:space="preserve">Eventos de divulgación realizados </t>
  </si>
  <si>
    <t>Rutas integrales de atención en violencia intrafamiliar y  violencia de género</t>
  </si>
  <si>
    <t>0316 - 5 - 1 1 18 36 26 - 88</t>
  </si>
  <si>
    <t>Capacitación en activación de las Rutas Integrales de Atención en Violencia Intrafamiliar y de Género, a trabajadores de Supermercados y Tenderos de los Municipios realizadas</t>
  </si>
  <si>
    <t xml:space="preserve">Implementar  la Política Pública de Juventud </t>
  </si>
  <si>
    <t>0316 - 5 - 1 1 14 36 110 - 20
0316 - 5 - 3 1 3 17 60 14 110 - 20</t>
  </si>
  <si>
    <t>Política Pública de Juventud implementada</t>
  </si>
  <si>
    <t>Revisar, ajustar e implementar  la Política Pública de Primera Infancia, Infancia y Adolescencia</t>
  </si>
  <si>
    <t>Eficiencia en la articulación Interinstitucional que garantice un seguimiento efectivo del cumplimiento del plan de acción de la política publica de infancia y adolescencia</t>
  </si>
  <si>
    <t xml:space="preserve">Implementar la política pública que garantice los derechos de los niños, niñas y adolescentes del depto. del Quindío. </t>
  </si>
  <si>
    <t>Implementación de la política de primera infancia, infancia y adolescencia en el Departamento del Quindío</t>
  </si>
  <si>
    <t>201663000-0109</t>
  </si>
  <si>
    <t>0316 - 5 - 1 1 14 36 109 - 20
0316 - 5 - 1 1 14 36 109 - 88
0316 - 5 - 3 1 3 17 59 14 109 - 20</t>
  </si>
  <si>
    <t xml:space="preserve">Política Pública de Primera Infancia, Infancia y Adolescencia, revisada, ajustada e implementada. </t>
  </si>
  <si>
    <t xml:space="preserve">Implementar la  Política Pública para la Protección, el Fortalecimiento y el Desarrollo Integral de la Familia Quindiana </t>
  </si>
  <si>
    <t xml:space="preserve">Aumentar espacios de atención, formación y reflexión, orientados al fortalecimiento de los entornos familiares, sociales y educativos.
Alto grado de tolerancia ante la diversidad de pensamientos y comportamientos al interior de las familias </t>
  </si>
  <si>
    <t>Implementar la política pública que garantice los derechos de las familias del departamento del Quindío.</t>
  </si>
  <si>
    <t>Formulación e implementación de  la politica pública  de la familia en el departamento del Quindío.</t>
  </si>
  <si>
    <t>201663000-0103</t>
  </si>
  <si>
    <t>0316 - 5 - 1 1 16 36 103 - 20
0316 - 5 - 1 1 16 36 103 - 88
0316 - 5 - 3 1 3 17 58 14 103 - 20</t>
  </si>
  <si>
    <t>Política Pública de Familia  implementada</t>
  </si>
  <si>
    <t xml:space="preserve">Implementar y realizar seguimiento a las Rutas Integrales de Atención </t>
  </si>
  <si>
    <t xml:space="preserve">Numero de rutas integrales de atención  a la  primera infancia implementadas y con seguimiento </t>
  </si>
  <si>
    <t xml:space="preserve">Diseñar e implementar un Modelo de atención integral en entornos protectores para la primera infancia </t>
  </si>
  <si>
    <t>Incrementar los índices de apoyo y acompañamiento en el desarrollo infantil en  ambientes familiares y grupales,  alimentación adecuada y seguimiento al desarrollo.
Mejorar el acompañamiento en el desarrollo gestacional y  complemento nutricional, pautas de crianza y desarrollo infantil</t>
  </si>
  <si>
    <t>Atención integral a los niños, niñas de primera infancia desde la gestación hasta los 4 años y 11 meses con un modelo integral y diferencial, que permita mejorar sus condiciones de vida.</t>
  </si>
  <si>
    <t>Implementación de un modelo de atención integral a niños y niñas en entornos protectores en el Departamento del Quindìo</t>
  </si>
  <si>
    <t>201663000-0102</t>
  </si>
  <si>
    <t>0316 - 5 - 1 1 14 36 102 - 20
0316 - 5 - 1 1 14 36 102 - 88
0316 - 5 - 3 1 3 16 56 14 102 - 20</t>
  </si>
  <si>
    <t>Modelo de atención integral de entornos protectores implementado</t>
  </si>
  <si>
    <t>Desarrollo Integral de Niños, Niñas, Adolescentes y sus Familias. "Tú y yo niños, niñas y adolescentes con desarrollo integral"</t>
  </si>
  <si>
    <t>Servicio de educación informal al sector artístico y cultural</t>
  </si>
  <si>
    <t>0316 - 5 - 1 1 5 25 110 - 20</t>
  </si>
  <si>
    <t>Capacitaciones de educación informal realizadas</t>
  </si>
  <si>
    <t xml:space="preserve">Servicio de gestión del riesgo en temas de trastornos mentales </t>
  </si>
  <si>
    <t>Campañas de gestión del riesgo en temas de trastornos mentales implementadas</t>
  </si>
  <si>
    <t xml:space="preserve">Servicio de gestión del riesgo en temas de salud sexual y reproductiva </t>
  </si>
  <si>
    <t>*Campañas de prevención y promoción orientadas a la salud sexual y reproductiva y la salud mental
*Fomento de estrategias de prevención y mitigación del consumo de SPA</t>
  </si>
  <si>
    <t>Fomentar hábitos de vida saludable y derechos sexuales y reproductivos</t>
  </si>
  <si>
    <t>Diseño e implementación de campañas para la promoción de la vida y prevención del consumo de sustancias psicoactivas "TU Y YO UNIDOS POR LA VIDA".</t>
  </si>
  <si>
    <t>202000363-0025</t>
  </si>
  <si>
    <t>0316 - 5 - 1 1 2 12 25 - 20
0316 - 5 - 1 1 2 12 25 - 88</t>
  </si>
  <si>
    <t>Campañas de gestión del riesgo en temas de salud sexual y reproductiva implementadas.</t>
  </si>
  <si>
    <t>1905021</t>
  </si>
  <si>
    <t>Salud Pública, "Tú y yo con salud de calidad"</t>
  </si>
  <si>
    <t>INCLUSION SOCIAL</t>
  </si>
  <si>
    <t>PROGRAMACIÓN PLAN DE ACCIÓN ARMONIZADO 
SECRETARÍA DE FAMILIA
JUNIO 30 DE 2020</t>
  </si>
  <si>
    <t>Secretario TIC</t>
  </si>
  <si>
    <t>JOHN MARIO LIÉVANO FERNÁNDEZ</t>
  </si>
  <si>
    <t xml:space="preserve">Recurso del Balance Ordinario  </t>
  </si>
  <si>
    <t xml:space="preserve">Recurso Ordinario  </t>
  </si>
  <si>
    <t>Servicio de educación informal para la implementación de la Estrategia de Gobierno digital</t>
  </si>
  <si>
    <t>Personas capacitadas para la implementación de la Estrategia de Gobierno digital</t>
  </si>
  <si>
    <t>Secretaría TIC</t>
  </si>
  <si>
    <t>Servicio de educación informal en Gestión TI y en Seguridad y Privacidad de la Información</t>
  </si>
  <si>
    <t>Modernizar la infraestructura tecnológica mediante la actualización de herramientas tecnológicas y soporte de primer nivel; para agilizar los procesos</t>
  </si>
  <si>
    <t>Optimizar la infraestructura informática y de comunicaciones disponible a través de actualización de equipos y aplicaciones para una mejor atención al usuario</t>
  </si>
  <si>
    <t>Apoyo a la sostenibilidad de las tecnologías de la información y comunicación de la Gobernación del Quindío.</t>
  </si>
  <si>
    <t>201663000-0004</t>
  </si>
  <si>
    <t>0324 - 5 - 3 1 5 28 89 17 4 - 20
0324 - 5 - 1 4 17 17 4 - 88</t>
  </si>
  <si>
    <t>Personas capacitadas para en Gestión TI y en Seguridad y Privacidad de la Información</t>
  </si>
  <si>
    <t>Fomento del desarrollo de aplicaciones, software y contenidos para impulsar la apropiación de las Tecnologías de la Información y las Comunicaciones (TIC) "Quindío paraiso empresarial TIC-Quindío TIC"</t>
  </si>
  <si>
    <t xml:space="preserve"> </t>
  </si>
  <si>
    <t>Servicios de comunicación con enfoque en Ciencia Tecnología y Sociedad</t>
  </si>
  <si>
    <t>Realizar la transformación digital de las empresas de la región con la apropiación de herramientas digitales, que permitan ser competitivos en los diferentes sectores productivos ( Juguetes, juegos o videojuegos para la comunicación )</t>
  </si>
  <si>
    <r>
      <t xml:space="preserve">Potenciar la innovación en el Departamento del Quindío a través de procesos </t>
    </r>
    <r>
      <rPr>
        <sz val="12"/>
        <color theme="1"/>
        <rFont val="Arial"/>
        <family val="2"/>
      </rPr>
      <t>fomento de la participación ciudadana en ciencia, tecnología e innovación,</t>
    </r>
    <r>
      <rPr>
        <sz val="12"/>
        <color rgb="FF000000"/>
        <rFont val="Arial"/>
        <family val="2"/>
      </rPr>
      <t xml:space="preserve"> apoyo a las empresas, universidades y otras instancias que generan conocimiento e investigación.</t>
    </r>
  </si>
  <si>
    <t xml:space="preserve">Implementación  y  divulgación de la estratégia    "  Quindío innovador y competitivo" </t>
  </si>
  <si>
    <t>202000363-0037</t>
  </si>
  <si>
    <t>0324 - 5 - 1 2 13 32 37 - 88</t>
  </si>
  <si>
    <t>Juguetes, juegos o videojuegos para la comunicación de la ciencia, tecnología e innovación producidos</t>
  </si>
  <si>
    <t>3904018</t>
  </si>
  <si>
    <t>Generación de una cultura que valora y gestiona el conocimiento y la innovación.</t>
  </si>
  <si>
    <t xml:space="preserve">Recurso Ordinario
Recurso del Balance Ordinario  </t>
  </si>
  <si>
    <t>20- 88</t>
  </si>
  <si>
    <t>Servicio de apoyo para la transferencia de conocimiento y tecnología</t>
  </si>
  <si>
    <t>Mejorar los sistemas de información y equipos tecnológicos mediante la actualizacion y mantenimiento para aumentar los tiempos de respuesta de atención al usuario</t>
  </si>
  <si>
    <t xml:space="preserve">Mejorar el acceso de los usuarios internos como externos mediante  los servicios informáticos ofrecidos por la entidad, para el grado de satisfaccion de los usuarios </t>
  </si>
  <si>
    <t>Apoyo a la estrategia de Gobierno en linea en el Departamento del Quindío</t>
  </si>
  <si>
    <t>201663000-0001</t>
  </si>
  <si>
    <t>0324 - 5 - 1 2 13 31 1 - 20   
0324 - 5 - 1 2 13 31 1 - 88</t>
  </si>
  <si>
    <t>Nuevas tecnologías adoptadas</t>
  </si>
  <si>
    <t xml:space="preserve">Desarrollo tecnológico e innovación para el crecimiento empresarial </t>
  </si>
  <si>
    <t xml:space="preserve">PRODUCTIVIDAD Y COMPETITIVIDAD </t>
  </si>
  <si>
    <t>Servicio de promoción de la industria de Tecnologías de la Información</t>
  </si>
  <si>
    <t xml:space="preserve">Realizar eventos de promoción  de los productos y servicios de la inustria de la las tecnologías de la información para el fortalecimiento empresarial del departamento </t>
  </si>
  <si>
    <t>Fortalecer  e incentivar la apropiación, acceso y uso de herramientas tecnológicas en diversos sectores y comunidad en general, con el fin de generar el nacimiento de una nueva opción económica como lo es la industria y la venta de servicios TIC, impactando positivamente, el desarrollo económico en el Departamento del Quindío, a través de la transformación digital y los emprendimientos de este sector.</t>
  </si>
  <si>
    <t>Fortalecimiento del sector empresarial del departamento del Quindío</t>
  </si>
  <si>
    <t>202000363-0036</t>
  </si>
  <si>
    <t>0324 - 5 - 1 1 13 17 36 - 88</t>
  </si>
  <si>
    <t xml:space="preserve">Eventos para  promoción  de productos y Servicio de la industria TI realizados </t>
  </si>
  <si>
    <t>Servicio de educación informal en tecnologías de la información y las comunicaciones.</t>
  </si>
  <si>
    <t>Capacitar y/o formar personas a través de programas TIC en diferentes sectores del departamento con énfasis en inclusión social y generacional</t>
  </si>
  <si>
    <t>Personas capacitadas en tecnologías de la información y las comunicaciones</t>
  </si>
  <si>
    <t>20 -88</t>
  </si>
  <si>
    <t>Servicio de acceso y uso de Tecnologías de la Información y las Comunicaciones</t>
  </si>
  <si>
    <t>Permitir la conectividad en instituciones publicas a traves de las Tecnologias de la Informacion y las Comunicaciones</t>
  </si>
  <si>
    <t>Fortalecer e incentivar la apropiación, acceso y uso de herramientas tecnológicas en diversos sectores y comunidad en general, con el fin de generar el nacimiento de una nueva opción económica como lo es la industria y la venta de servicios TIC, impactando positivamente, el desarrollo económico en el Departamento del Quindío, a través de la transformación digital y los emprendimientos de este sector.</t>
  </si>
  <si>
    <t>Fortalecimiento  y apoyo a las tecnologías de la información de las comunicaciones en el departamento del Quindío.</t>
  </si>
  <si>
    <t>202000363-0035</t>
  </si>
  <si>
    <t>0324 - 5 - 1 1 13 16 35 - 20
0324 - 5 - 1 1 13 16 35 - 88</t>
  </si>
  <si>
    <t>Soluciones de conectividad en instituciones públicas instaladas</t>
  </si>
  <si>
    <t xml:space="preserve">  </t>
  </si>
  <si>
    <t>Facilitar el acceso y uso de las Tecnologías de la Información y las Comunicaciones en todo el departamento del Quindio. "Tú y yo somos ciudadanos TIC"</t>
  </si>
  <si>
    <t>PROGRAMACIÓN PLAN DE ACCIÓN ARMONIZADO
SECRETARÍA DE TECNOLOGIAS DE LA INFORMACION Y LAS COMUNICACIONES
JUNIO 30 DE 2020</t>
  </si>
  <si>
    <t>PROGRAMACION PLAN DE ACCIÓN
INDEPORTES
JUNIO 30 DE 2020</t>
  </si>
  <si>
    <t>F-PLA-06</t>
  </si>
  <si>
    <t>Servicio de Escuelas Deportivas</t>
  </si>
  <si>
    <t>Municipios con Escuelas Deportivas</t>
  </si>
  <si>
    <t>2234471206_12</t>
  </si>
  <si>
    <t>201663000-0163</t>
  </si>
  <si>
    <t>Apoyo al Deporte formativo, deporte social comunitario y juegos  tradicionales en el Departamento del Quindío</t>
  </si>
  <si>
    <t xml:space="preserve">Generar espacios recreo-deportivos, aumentando el porcentaje de utilización de escenarios deportivos y
disminuyendo los índices de consumo de estupefacientes
</t>
  </si>
  <si>
    <t>Fortalecer los espacios recreodeportivos</t>
  </si>
  <si>
    <t>12</t>
  </si>
  <si>
    <t xml:space="preserve">OTROS (MONOPOLIO )  </t>
  </si>
  <si>
    <t>Gerente General INDEPORTES</t>
  </si>
  <si>
    <t>Servicio de promoción de la actividad física, la recreación y el deporte</t>
  </si>
  <si>
    <t>Municipios implementando  programas de recreación, actividad física y deporte social comunitario</t>
  </si>
  <si>
    <t>2234471208_4</t>
  </si>
  <si>
    <t xml:space="preserve">2234471207_12
2234471207_3
2234471208_12
</t>
  </si>
  <si>
    <t>12-03</t>
  </si>
  <si>
    <t xml:space="preserve">OTROS (MONOPOLIO - IPOCONSUMO)  </t>
  </si>
  <si>
    <t>Municipios vinculados al programa Supérate-Intercolegiados</t>
  </si>
  <si>
    <t>2234470205_12</t>
  </si>
  <si>
    <t>201663000-0162</t>
  </si>
  <si>
    <t>Apoyo a los juegos intercolegiados en el Deparrtamento del Quindìo</t>
  </si>
  <si>
    <t xml:space="preserve">Generar espacios de  competencia para las instituciones educativas, aumentando así el porcentaje de utilización de escenarios deportivos y disminuyendo los índices de sedentarismo
</t>
  </si>
  <si>
    <t xml:space="preserve">Fortalecer programas y actividades deportivas
</t>
  </si>
  <si>
    <t>2234470205_4</t>
  </si>
  <si>
    <t xml:space="preserve">Municipios implementando  programas de recreación, actividad física y  y deporte social comunitario </t>
  </si>
  <si>
    <t>2234572210_4</t>
  </si>
  <si>
    <t>201663000-0164</t>
  </si>
  <si>
    <t xml:space="preserve"> Apoyo a la Recreación,  para el Bien Común en el Departamento del Quindío</t>
  </si>
  <si>
    <t xml:space="preserve">Disminuir los indices de consumo de estupefacientes en los municipios del departamento a través  del desarrollo de espacios recreodeportivos. </t>
  </si>
  <si>
    <t>Fortalecer una cultura recreo-deportiva en la poblacion</t>
  </si>
  <si>
    <t>2234572209_3
2234572210_3</t>
  </si>
  <si>
    <t>N/A</t>
  </si>
  <si>
    <t>Formular e  implementar una  política pública para el desarrollo y acceso al deporte, la recreación, la actividad física, la educación física y el uso adecuado del tiempo libre, como ejes de transformación humana y social en el departamento del Quindío</t>
  </si>
  <si>
    <t>Politica publica formulada e implementada</t>
  </si>
  <si>
    <t>2234572211_12
2234572211_3</t>
  </si>
  <si>
    <t>22346741_4</t>
  </si>
  <si>
    <t>201663000-0166</t>
  </si>
  <si>
    <t>Apoyo a proyectos deportivos, recreativos y de actividad fisica, en el Departamento del Quindìo</t>
  </si>
  <si>
    <t>Disminuir los índices del consumo de estupefacientes en los municipios del departamento</t>
  </si>
  <si>
    <t>Fortalecer la articulacion interinstitucional</t>
  </si>
  <si>
    <t>2234572212_3</t>
  </si>
  <si>
    <t>201663000-0165</t>
  </si>
  <si>
    <t>Apoyo a la actividad fisica, salud y productiva en el Departamento del Quindio.</t>
  </si>
  <si>
    <t xml:space="preserve">Disminuir los  índices en el consumo de estupefacientes  y sedentarismo en los municipios del departamento a traves de programa de actividad fisica y habitos saludables
</t>
  </si>
  <si>
    <t>Fomentar estios de vida saludable y actividad fisica</t>
  </si>
  <si>
    <t>Servicio de asistencia técnica para la promoción del deporte</t>
  </si>
  <si>
    <t xml:space="preserve">Organismos deportivos asistidos </t>
  </si>
  <si>
    <t>2234468202_12
2234468202_3
2234468202_4
2234468203_4
2234469204_12
2234469204_4</t>
  </si>
  <si>
    <t>201663000-0161</t>
  </si>
  <si>
    <t>Apoyo al deporte asociado en el Departamento del Quindio</t>
  </si>
  <si>
    <t xml:space="preserve">Incrementar los niveles de desarrollo en el deporte formativo y competitivo del departamento del quindio
</t>
  </si>
  <si>
    <t xml:space="preserve">Fortalecer los procesos con deportistas de altos logros 
</t>
  </si>
  <si>
    <t>INDEPORTES</t>
  </si>
  <si>
    <t>Juegos Deportivos Realizados</t>
  </si>
  <si>
    <t>202000363-0038</t>
  </si>
  <si>
    <t>Desarrollo de los  XXII JUEGOS DEPORTIVOS NACIONALES Y VI JUEGOS PARANACIONALES   2023</t>
  </si>
  <si>
    <t>Generar una mayor participación  deportiva y organización de eventos multideportivos en el Departamento del Quindío</t>
  </si>
  <si>
    <t xml:space="preserve">Aumentar la asignación de recursos para el deporte formativo y competitivo
</t>
  </si>
  <si>
    <t>FERNANDO AUGUSTO PANESSO ZULUAGA</t>
  </si>
  <si>
    <t>Gerente General</t>
  </si>
  <si>
    <t>COMPROMISOS</t>
  </si>
  <si>
    <t>OBLIGACIONES</t>
  </si>
  <si>
    <t>P</t>
  </si>
  <si>
    <t xml:space="preserve"> TERRITORIO, AMBIENTE Y DESARROLLO SOSTENIBLE</t>
  </si>
  <si>
    <t>Seguridad de Transporte. "Tú y yo seguros en la vía"</t>
  </si>
  <si>
    <t>Formular e Implementar una estrategia de movilidad saludable, segura y sostenible.</t>
  </si>
  <si>
    <t xml:space="preserve">Estrategia de movilidad saludable, segura y sostenible  formulada e implementada </t>
  </si>
  <si>
    <t>SEGURIDAD DE TRANSPORTE. TU Y YO SEGUROS EN LA VIA</t>
  </si>
  <si>
    <t>Fortalecimiento de la seguridad vial  en el Departamento del Quindío</t>
  </si>
  <si>
    <t>Disminuir  el numero de lesiones fatales y graves por accidentes de transito, en la poblacion, a traves de planes y programas institucionales para mejorar las condiciones de vida de la poblacion de los municipios de la jurisdicción del instituto departamental de transito del quindio</t>
  </si>
  <si>
    <t>Disminuir los riesgos de accidentes en las vias mediante la formulación e implementación de planes y programas de seguridad vial para el mejoramiento de las ocndiciones de vida de la población en la jurisdicción del I.D.T.Q</t>
  </si>
  <si>
    <t>1</t>
  </si>
  <si>
    <t>Otros recursos (Propios de  IDTQ)</t>
  </si>
  <si>
    <t>IDTQ</t>
  </si>
  <si>
    <t>Formular e Implementar un programa de formación en normas de tránsito y fomento de cultura  de la seguridad en la vía.</t>
  </si>
  <si>
    <t>Programa de formación cultural  de la seguridad en la vía formulado e implementado.</t>
  </si>
  <si>
    <t>Implementación del Programa "Tu y yo por la seguridad vial", en el Departamento del Quindio.</t>
  </si>
  <si>
    <t>Formular e Implementar un programa de control, prevención y atención del tránsito y el transporte en los municipios y vías de jurisdicción del IDTQ.</t>
  </si>
  <si>
    <t>Programa de control y atención del tránsito y el transporte formulado e implementado</t>
  </si>
  <si>
    <t>Diseñar e Implementar un programa de señalización y demarcación en los municipios y vías de jurisdicción del IDTQ.</t>
  </si>
  <si>
    <t>Programa de Señalización y demarcación en los municipios y vías de jurisdicción del IDTQ diseñado e Implementado</t>
  </si>
  <si>
    <t>EDNA PATRICIA TORRES ORTIZ</t>
  </si>
  <si>
    <t>Directora Instituto Departamental de Tránsito del Quindío (IDTQ)</t>
  </si>
  <si>
    <t>PROGRAMACION PLAN DE ACCIÓN 
INSTITUTO DEPARTAMENTAL DE TRANSITO DEL QUINDIO
JUNIO 30 DE 2020</t>
  </si>
  <si>
    <t>PROGRAMACIÓN PLAN DE ACCIÓN ARMONIZADO
SECRETARÍA DE AGRICULTURA, DESARROLLO RURAL Y MEDIO AMBIENTE
JUNIO 30 2020</t>
  </si>
  <si>
    <t>Servicio de asesoría para el fortalecimiento de la asociatividad</t>
  </si>
  <si>
    <t>Asociaciones fortalecidas</t>
  </si>
  <si>
    <t>0312 - 5 - 1 2 13 4 75 - 20
0312 - 5 - 1 2 13 4 75 - 88
0312 - 5 - 3 1 2 2 6 13 75 - 20</t>
  </si>
  <si>
    <t>201663000-0075</t>
  </si>
  <si>
    <t xml:space="preserve">Fomento al emprendimiento y  al empleo rural en el Departamento del Quindío  </t>
  </si>
  <si>
    <t>Aumentar crecimiento del PIB del departamento del Quindío a frente al PIB Nacional.</t>
  </si>
  <si>
    <t>Apoyar la formalización de empresas en los sectores productivos del departamento, a través de la identificación, análisis y priorización de los potenciales emprendimientos rurales, con el fin de contribuir a generar condiciones para aumentar   producto interno bruto el departamento durante la vigencia 2016. 
Realizar apalancamiento a las iniciativas productivas rurales, a través de procesos de acompañamiento a la consolidación de ideas de negocio e implementación de garantías complementarias para el facilitar el acceso a las diferentes fuentes financiación con el fin de contribuir a generar condiciones para aumentar   producto interno bruto el departamento   durante la vigencia 2016.
Capacitar a jóvenes y mujeres en actividades agrícolas y no agrícolas con procesos de seguimiento y evaluación en la generación de ideas y/o consolidación de negocios con el fin de contribuir a generar condiciones para aumentar producto interno bruto el departamento durante la vigencia 2016.</t>
  </si>
  <si>
    <t xml:space="preserve">Recurso Ordinario
Superávit Recurso Ordinario
</t>
  </si>
  <si>
    <t>Secretaría de Agricultura, Desarrollo rural y Medio Ambiente</t>
  </si>
  <si>
    <t>Servicio de apoyo financiero para proyectos productivos</t>
  </si>
  <si>
    <t>Proyectos productivos cofinanciados</t>
  </si>
  <si>
    <t>SECRETARÍA DE AGRICULTURA</t>
  </si>
  <si>
    <t>Servicio de apoyo financiero para el acceso a activos productivos y de comercialización</t>
  </si>
  <si>
    <t>Productores apoyados con activos productivos y de comercialización</t>
  </si>
  <si>
    <t>Servicio de apoyo para el fomento organizativo de la Agricultura Campesina, Familiar y Comunitaria</t>
  </si>
  <si>
    <t>Productores agropecuarios apoyados</t>
  </si>
  <si>
    <t>0312 - 5 - 1 2 8 4 79 - 20
0312 - 5 - 1 2 8 4 79 - 88
0312 - 5 - 3 1 3 11 34 8 79 - 20</t>
  </si>
  <si>
    <t>201663000-0079</t>
  </si>
  <si>
    <t>Fomento a la agricultura familiar , urbana y  mercados campesinos para la soberanía y  Seguridad alimentaria en el Departamento del Quindio.</t>
  </si>
  <si>
    <t>Aumentar la producción de frutas y verduras para el autoconsumo del departamento del Quindío a través de la implementación de un sistema de parcelas campesinas y comercio de excedentes.</t>
  </si>
  <si>
    <t>.Diseñar e implementar un (1) programa de agricultura familiar campesina.
.Apoyar la conformación de cuatro (4) alianzas para contratos de compra anticipada de productos de la agricultura familiar en el departamento del Quindío.
.Apoyar la conformación de cuatro (4) alianzas para contratos de compra anticipada de productos de la agricultura familiar en el departamento del Quindío.
.Beneficiar a 2400 familias urbanas y periurbanas con parcelas de agricultura familiar para autoconsumo y comercio de excedentes.
.Mejorar el estado nutricional de 1795 niños menor de 5 años y de 1531 niños de 6 a 18 años en riesgo de desnutrición en el departamento.</t>
  </si>
  <si>
    <t>Servicio de apoyo a la comercialización</t>
  </si>
  <si>
    <t>Organizaciones de productores formales apoyadas</t>
  </si>
  <si>
    <t>0312 - 5 - 1 2 13 4 78 - 20
0312 - 5 - 1 2 13 4 78 - 88
0312 - 5 - 1 2 13 7 78 - 20
0312 - 5 - 1 2 13 7 78 - 88
0312 - 5 - 1 2 13 27 78 - 20
0312 - 5 - 1 2 13 27 78 - 88
0312 - 5 - 3 1 2 2 7 13 78 - 20</t>
  </si>
  <si>
    <t>201663000-0078</t>
  </si>
  <si>
    <t>Fortalecimiento a la competitividad productiva y empresarial del sector rural en el Departamento del Quindio</t>
  </si>
  <si>
    <t>Crecimiento del PIB del departamento del Quindío frente al PIB Nacional</t>
  </si>
  <si>
    <t>Conocimiento de métodos no tradicionales de comercialización. 
Aumentar la divulgación de eventos especializados para acceder a mercados internacionales.</t>
  </si>
  <si>
    <t>Productores apoyados para la participación en mercados campesinos</t>
  </si>
  <si>
    <t>Planes de Desarrollo Agropecuario y Rural elaborados</t>
  </si>
  <si>
    <t>0312 - 5 - 1 2 8 4 13 - 20
0312 - 5 - 1 2 8 4 13 - 88
0312 - 5 - 1 2 8 8 13 - 20
0312 - 5 - 1 2 8 8 13 - 88</t>
  </si>
  <si>
    <t>202000363-0013</t>
  </si>
  <si>
    <t>Implementación de procesos de extensión agropecuaria e inocuidad (estatus sanitario, BPA, BPG) alimentaria; en el Departamento del Quindio</t>
  </si>
  <si>
    <t>Establecer los lineamientos para el fortalecimiento de habilidades y competencias técnicas y humanas, de capacidades financieras y
estratégicas de los productores, para fortalecer la competitividad y sostenibilidad territorial del sector agropecuario</t>
  </si>
  <si>
    <t>Formular e Implementar el Plan Departamental de Extensión Agropecuaria PDEA del departamento del
Quindío.
estructurar y ejecutar proyectos integrales agropecuarios, de asistencia técnica y extensión agropecuaria
municipales
Acompañar en la implementación de Planes de desarrollo agropecuario y rural municipales
Implementar proyectos integrales agropecuarios sostenibles, de Coordinación interinstitucional en investigación,
transferencia y adopción tecnológica,
prestar servicio de asistencia técnica agropecuaria en la certificación de las BPA, BPG, GAB y BPM, entre otras
normas de inocuidad y sanidad agroalimentaria.</t>
  </si>
  <si>
    <t>Servicios de acompañamiento en la implementación de Planes de desarrollo agropecuario y rural</t>
  </si>
  <si>
    <t>Planes de Desarrollo Agropecuario y Rural acompañados</t>
  </si>
  <si>
    <t>Servicio de apoyo para el acceso a maquinaria y equipos</t>
  </si>
  <si>
    <t>Productores beneficiados con acceso a maquinaria y equipo</t>
  </si>
  <si>
    <t>0312 - 5 - 1 2 8 4 14 - 20
0312 - 5 - 1 2 8 4 14 - 88
0312 - 5 - 1 2 8 5 14 - 20
0312 - 5 - 1 2 8 5 14 - 88</t>
  </si>
  <si>
    <t>202000363-0014</t>
  </si>
  <si>
    <t>Implementación de procesos productivos agropecuarios familiares campesinos en busca de la soberanía y seguridad alimentaria en el Departamento del Quindio.</t>
  </si>
  <si>
    <t>Estructurar y ejecutar programas y proyectos integrales agropecuarios y de acompañamiento técnico a los productores en la
producción primaria y Transferencia de Tecnológica</t>
  </si>
  <si>
    <t>Formular e implementar proyectos integrales de Desarrollo Tecnológico y/o agroindustriales, mediante la
dotación de maquinaria y equipo, que permitan el incremento de la productividad y competitividad agropecuaria
sostenible, el ajuste, fortalecimiento y la articulación interinstitucional pública, privada y académica, en
cuanto a la operativización de las competencias de extensión agropecuaria y asistencia técnica
agroindustrial, así como el fomento al crédito, a la infraestructura productiva y al mejoramiento continuo
de la calidad de vida de los empresarios rurales.
Estructurar y ejecutar proyectos integrales agropecuarios de seguridad y soberanía alimentaria, mediante el
acompañamiento técnico a los productores en la producción primaria (Implementación de procesos y
procedimientos de Acompañamiento y Transferencia de Tecnología, Financiación logística y de Insumos,
reconversión productiva, normalización de la calidad de sus productos e infraestructura productiva y de
servicios), gestionando el desarrollo y fortalecimiento de capacidades y habilidades técnicas, mediante
transferencia de innovaciones tecnológicas y provisión de metodologías de extensión rural (PDEA y PGAT
municipal) a los productores, teniendo en cuenta los estudios básicos (suelos, agua, nutrición, sanidad,
genética, procesos, productos y medio ambiente), que consolide un nuevo liderazgo empresarial, la
asociatividad, las alianzas estratégicas, las cadenas productivas y la cooperación técnica
Apoyar el servicio de acceso a maquinaria y equipos
Apoyar el servicio al fomento organizativo de la Agricultura Campesina, Familiar y Comunitaria
Formular e implementar programas y proyectos integrales de agroindustria, que permitan el incremento de la
productividad y competitividad agropecuaria sostenible, el ajuste, fortalecimiento y la articulación
interinstitucional pública, privada y académica, en cuanto a la operativización de las competencias de
investigación, educación, extensión y asistencia técnica agroindustrial, así como el fomento al crédito, a la
infraestructura productiva y al mejoramiento continuo de la calidad de vida de los empresarios rurales
Apoyar el servicio de acompañamiento productivo y empresarial
Estructurar y ejecutar proyectos integrales agropecuarios que promuevan el acceso a los servicios de
financiamiento y a la gestión de riesgos naturales y de mercado del sector agropecuario y rural., mediante el
acompañamiento técnico a los productores en gestión interinstitucional para la prevención y mitigación de
riesgos naturales que afecten la producción primaria, la agroindustria y la comercialización agropecuaria.
Servicio de apoyo a la implementación de mecanismos y herramientas para el conocimiento, reducción y
manejo de riesgos agropecuarios</t>
  </si>
  <si>
    <t>Servicio de acompañamiento productivo y empresarial</t>
  </si>
  <si>
    <t>Unidades productivas beneficiadas</t>
  </si>
  <si>
    <t>Servicio de apoyo en la formulación y estructuración de proyectos</t>
  </si>
  <si>
    <t>Proyectos estructurados</t>
  </si>
  <si>
    <t>0312 - 5 - 1 2 13 4 15 - 20
0312 - 5 - 1 2 13 4 15 - 88
0312 - 5 - 1 2 13 10 15 - 20
0312 - 5 - 1 2 13 10 15 - 88</t>
  </si>
  <si>
    <t>202000363-0015</t>
  </si>
  <si>
    <t xml:space="preserve">Implementación de procesos de agro industrialización con calidad e inocuidad en el Departamento del Quindio </t>
  </si>
  <si>
    <t>Formular e implementar programas y proyectos integrales de agroindustria, que permitan el incremento de la productividad y competitividad
agropecuaria sostenible</t>
  </si>
  <si>
    <t xml:space="preserve">Apoyar procesos de Formulación y estructuración de proyectos
Mejorar el apoyo en la formulación y estructuración de proyecto
Mejorar los centros logísticos agropecuarios
adecuadar Centros logísticos agropecuarios
Mejorar la Infraestructura de pos cosecha
adecuar Infraestructura de pos cosecha
Fortalecer y adecuar trapiches paneleros,
Ejecutar la puesta en marcha de servicios de Trapiches paneleros
</t>
  </si>
  <si>
    <t>Servicios financieros y gestión del riesgo para las actividades agropecuarias y rurales. "Tú y yo con un campo protegido"</t>
  </si>
  <si>
    <t>Servicio de apoyo a la implementación de mecanismos y herramientas para el conocimiento, reducción y manejo de riesgos agropecuarios</t>
  </si>
  <si>
    <t>Personas beneficiadas</t>
  </si>
  <si>
    <t>Implementación de procesos productivos agropecuarios familiares campesinos en busca de la soberanía y seguridad alimentaria.</t>
  </si>
  <si>
    <t>Ordenamiento social y uso productivo del territorio rural. "Tú y yo con un campo planificado"</t>
  </si>
  <si>
    <t>Documentos de lineamientos técnicos</t>
  </si>
  <si>
    <t>Documentos de lineamientos para el ordenamiento social y productivo elaborados</t>
  </si>
  <si>
    <t>0312 - 5 - 1 2 13 6 16 - 20
0312 - 5 - 1 2 13 6 16 - 88</t>
  </si>
  <si>
    <t>202000363-0016</t>
  </si>
  <si>
    <t>Implementación de procesos de ordenamiento productivo y social territorial</t>
  </si>
  <si>
    <t xml:space="preserve">Formular e implementar procesos agropecuarios integrales, sostenibles, de reconversión productiva acordes con la aptitud, vocación y
formalización de la propiedad rural ajutados a los lineamientos del Plan de Ordenamiento Productivo y Social </t>
  </si>
  <si>
    <t>Formular e implementar el Plan de Ordenamiento Productivo Y Social De La Propiedad Rural (POPSPR)
Elaborar documentos de lineamientos técnicos en calidad ambiental de las áreas urbanas
Formular e implementar programas y proyectos agropecuarios integrales, sostenibles, de reconversión
productiva
Ejecutar servicios de apoyo para el fomento de la formalidad</t>
  </si>
  <si>
    <t>Servicio de apoyo para el fomento de la formalidad</t>
  </si>
  <si>
    <t xml:space="preserve">Personas sensibilizadas en la formalización </t>
  </si>
  <si>
    <t>Aprovechamiento de mercados externos. "Tú y yo a los mercados internacionales"</t>
  </si>
  <si>
    <t>Servicio de apoyo financiero para la participación en Ferias nacionales e internacionales</t>
  </si>
  <si>
    <t>Participaciones en ferias nacionales e internacionales</t>
  </si>
  <si>
    <t>Sanidad agropecuaria e inocuidad agroalimentaria. "Tú y yo con un agro saludable"</t>
  </si>
  <si>
    <t>Servicio de divulgación y socialización</t>
  </si>
  <si>
    <t>Eventos realizados</t>
  </si>
  <si>
    <t>Implementación de procesos de extensión agropecuaria e inocuidad (estatus sanitario, BPA, BPG) alimentaria.</t>
  </si>
  <si>
    <t>Ciencia, tecnología e innovación agropecuaria. "Tú y yo con un agro interconectado"</t>
  </si>
  <si>
    <t>Documentos de lineamientos técnicos elaborados</t>
  </si>
  <si>
    <t>0312 - 5 - 1 2 13 9 17 - 20
0312 - 5 - 1 2 13 9 17 - 88</t>
  </si>
  <si>
    <t>202000363-0017</t>
  </si>
  <si>
    <t xml:space="preserve">Implementación de procesos de innovación, ciencia y tecnología agropecuario en el Departamento del Quindio </t>
  </si>
  <si>
    <t>Formular e implementar programas y proyectos integrales agropecuarios sostenibles, de Coordinación interinstitucional en investigación,
transferencia y adopción de tecnologías, que permitan proyectar la educación, la ciencia, la tecnología</t>
  </si>
  <si>
    <t>Mejorar los procesos de planificación integrales de Desarrollo Tecnológico, agropecurios y agroindustriales y
de desarrollo rural integral
Elaborar documentos de lineamientos técnicos</t>
  </si>
  <si>
    <t>Centros logísticos agropecuarios adecuados</t>
  </si>
  <si>
    <t>Implementación de procesos de agro industrialización con calidad e inocuidad en el Departamento del Quindío.</t>
  </si>
  <si>
    <t>Infraestructura de pos cosecha adecuada</t>
  </si>
  <si>
    <t>Servicio de asistencia técnica para emprendedores y/o empresas en edad temprana</t>
  </si>
  <si>
    <t xml:space="preserve">Necesidades empresariales atendidas a partir de emprendimientos </t>
  </si>
  <si>
    <t>Servicio de asistencia técnica para el desarrollo de iniciativas clústeres</t>
  </si>
  <si>
    <t>Fortalecimiento del desempeño ambiental de los sectores productivos. "Tú y yo guardianes de la biodiversidad".</t>
  </si>
  <si>
    <t>Documentos de lineamientos técnicos para mejorar la calidad ambiental de las áreas urbanas</t>
  </si>
  <si>
    <t>Documentos de lineamientos técnicos para para mejorar la calidad ambiental de las áreas urbanas elaborados</t>
  </si>
  <si>
    <t>0312 - 5 - 1 3 10 20 18 - 88</t>
  </si>
  <si>
    <t>202000363-0018</t>
  </si>
  <si>
    <t xml:space="preserve">Fortalecimiento de los procesos de Gestión Ambiental Urbana y Rural para la protección del Paisaje y la Biodiversidad en el Departamento del Quindio </t>
  </si>
  <si>
    <t>Promover estrategias para garantizar la conservación, protección, recuperación y gestión sostenible de la estructura ecológica del
Departamento, con énfasis en la conservación y uso del recurso hídrico y la biodiversidad</t>
  </si>
  <si>
    <t>Elaborar lineamientos técnicos para el mejoramiento de la calidad ambiental en áreas urbanas.
Determinar lineamientos técnicos en calidad ambiental de las áreas urbanas</t>
  </si>
  <si>
    <t>Servicio apoyo financiero para la implementación de esquemas de pago por Servicio ambientales</t>
  </si>
  <si>
    <t xml:space="preserve">Esquemas de Pago por Servicio ambientales implementados </t>
  </si>
  <si>
    <t>0312 - 5 - 1 3 10 21 67 - 20
0312 - 5 - 1 3 10 21 67 - 88
0312 - 5 - 3 1 1 1 2 10 67 - 20</t>
  </si>
  <si>
    <t>201663000-0067</t>
  </si>
  <si>
    <t>Gestón integral de cuencas hidrográficas en el Departamento del Quindío.</t>
  </si>
  <si>
    <t>Mantener  de la oferta hídrica promedio anual  de las Unidades de Manejo de Cuenca (UMC) del departamento del Quindío.</t>
  </si>
  <si>
    <t>Realizar y coordinar acciones de  recuperación y mantenimiento del recursos hídrico.</t>
  </si>
  <si>
    <t>Servicio de recuperación de cuerpos de agua lénticos y lóticos</t>
  </si>
  <si>
    <t>Bosque ripario recuperado</t>
  </si>
  <si>
    <t>0312 - 5 - 1 3 10 21 68 - 20
0312 - 5 - 1 3 10 21 68 - 88
0312 - 5 - 3 1 1 1 3 10 68 - 20</t>
  </si>
  <si>
    <t>201663000-0068</t>
  </si>
  <si>
    <t>Aplicación de mecanismos de protección ambiental en el Departamento del Quindío.</t>
  </si>
  <si>
    <t xml:space="preserve">Mantener  de la oferta hídrica promedio anual  de las Unidades de Manejo de Cuenca (UMC) del departamento del Quindío 
</t>
  </si>
  <si>
    <t>Potencializar  el Sistema Departamental y municipal de áreas protegidas.</t>
  </si>
  <si>
    <t>PEND DNP</t>
  </si>
  <si>
    <t>Adquisición, Mantenimiento y Administración de áreas de importancia estrategica para la conservación y regulación del recurso hidríco.</t>
  </si>
  <si>
    <t xml:space="preserve">Numero de Hectáreas intervenidas </t>
  </si>
  <si>
    <t xml:space="preserve">Estrategia  Departamental para la protección y bienestar de los animales domésticos y silvestres del Departamento </t>
  </si>
  <si>
    <t>Estrategia  para la protección y bienestar de los animales domésticos y silvestres adoptada</t>
  </si>
  <si>
    <t>0312 - 5 - 1 3 10 21 19 - 88</t>
  </si>
  <si>
    <t>202000363-0019</t>
  </si>
  <si>
    <t>Apoyo a la generación de entornos  amigables para nuestros animales en el departamento del Quindío.</t>
  </si>
  <si>
    <t>Implementar estrategias Departamentales para la protección y bienestar de los animales domésticos y silvestres</t>
  </si>
  <si>
    <t>Fortalecer el acompañamiento Departamental en Campañas para la fauna silvestre y Domestica
Apoyar en asesoria y asistencia técnica en la formulación, estructuración e implementación de Estrategia para
la protección y bienestar de los animales domésticos y silvestres</t>
  </si>
  <si>
    <t>Realizar  campaña  de sensibilización y apropiación del patrimonio ambiental en el departamento</t>
  </si>
  <si>
    <t>Campaña  de sensibilización y apropiación del patrimonio ambiental realizada</t>
  </si>
  <si>
    <t>0312 - 5 - 1 3 10 21 69 - 20
0312 - 5 - 1 3 10 21 69 - 88
0312 - 5 - 1 3 10 23 69 - 20
0312 - 5 - 1 3 10 23 69 - 88
0312 - 5 - 3 1 1 1 3 10 69 - 20</t>
  </si>
  <si>
    <t>201663000-0069</t>
  </si>
  <si>
    <t>Fortalecimiento  y potencialización de los servicios ecosistemicos en el Departamento del Quindío.</t>
  </si>
  <si>
    <t xml:space="preserve">Disminuir en la presión por cargas contaminantes, medida por el Índice de Alteración Potencial de la Calidad del Agua </t>
  </si>
  <si>
    <t xml:space="preserve">Mejorar en la calidad del agua en los sistemas hídricos  </t>
  </si>
  <si>
    <t>Gestión de la información y el conocimiento ambiental. "Tú y yo conscientes con la naturaleza"</t>
  </si>
  <si>
    <t>Servicio de apoyo financiero a emprendimientos</t>
  </si>
  <si>
    <t xml:space="preserve">Emprendimientos apoyados </t>
  </si>
  <si>
    <t>0312 - 5 - 1 3 10 22 20 - 88</t>
  </si>
  <si>
    <t>202000363-0020</t>
  </si>
  <si>
    <t xml:space="preserve">Apoyo a nuevos modelos de vida sostenibles, sustentables y efientes en el suelo rural y urbano en el Departamento del Quindío. </t>
  </si>
  <si>
    <t xml:space="preserve">Apoyar competencias administrativas, organizacionales, mercados, extensión, planes de negocio, coordinación interinstitucional en
proyectos con prácticas sostenibles asociadas a producción limpia, la agricultura orgánica y la ganadería sostenible.
</t>
  </si>
  <si>
    <t>Formular e implementar Proyectos integrales de emprendimientos verdes de las organizaciones de los
productores, mediante acciones de capacitación, acompañamiento, asesoría, y seguimiento en competencias
administrativas, organizacionales, mercados, planes de negocio, coordinación interinstitucional
Formular e implementar Proyectos para el fomento de la cultura de asociatividad, que permitan consolidar
procesos de autogestión, perspectiva de género, étnico y relevo generacional y sostenibilidad organizacional
Gestionar y fortalecer una red de Estaciones meteorológicas que permita a las instituciones del departamento
tener información en tiempo real sobre la variabilidad climática en el Quindío y generar una respuesta temprana
a los eventos que se presente en las diferentes áreas vulnerables.
Gestionar la articulación de la red de Estaciones meteorológicas agroambientales del Quindio, que permita tener
información sobre la variabilidad climática en el Quindío.</t>
  </si>
  <si>
    <t>Obras para estabilización de taludes</t>
  </si>
  <si>
    <t>Obras para estabilización de taludes realizadas</t>
  </si>
  <si>
    <t>Gestión del cambio climático para un desarrollo bajo en carbono y resiliente al clima. "Tú y yo preparados para el cambio climático"</t>
  </si>
  <si>
    <t>Servicio de producción de plántulas en viveros</t>
  </si>
  <si>
    <t>Plántulas producidas</t>
  </si>
  <si>
    <t>0312 - 5 - 1 3 10 24 21 - 88</t>
  </si>
  <si>
    <t>202000363-0021</t>
  </si>
  <si>
    <t>Implementación de acciones de Gestión del Cambio Climatico en el marco del PIGCC.</t>
  </si>
  <si>
    <t>Promover y desarrollar estrategias que garanticen la conservación, protección, recuperación y gestión sostenible de la estructura ecológica
del Departamento, con énfasis en la conservación y uso del recurso hídrico y la biodiversidad</t>
  </si>
  <si>
    <t>apoyar a las iniciativas de educación, restauracióny recuperación ecológica en diferentes áreas del
departamento.
Realizar actividades de servicio de producción de plántulas en viveros</t>
  </si>
  <si>
    <t>JULIO CÉSAR CORTÉS PULIDO</t>
  </si>
  <si>
    <t>Secretario de Agricultura, Desarrollo Rural y Medio Ambiente</t>
  </si>
  <si>
    <t>PROGRAMACIÓN PLAN DE ACCIÓN ARMONIZADO
PROMOTORA DE VIVIENDA
JUNIO 30 DE 2020</t>
  </si>
  <si>
    <t>INCLUSION SOCIAL Y EQUIDAD</t>
  </si>
  <si>
    <t xml:space="preserve">Infraestructura  deportiva y/o recreativa con procesos   Constructivos ,  y/o Mejorados, y/o Ampliados, y/o Mantenidos, Y/o  Reforzados </t>
  </si>
  <si>
    <t xml:space="preserve">0211101_4
</t>
  </si>
  <si>
    <t>201663000-0171</t>
  </si>
  <si>
    <t xml:space="preserve">Apoyo en la formulación y ejecucion de proyectos de vivienda, infraestructura y equipamientos colectivos y comunitarios en el Departamento del Quindio </t>
  </si>
  <si>
    <t xml:space="preserve">Disminuir el porcentaje de personas en situación de pobreza en el Departamento del Quindio.
</t>
  </si>
  <si>
    <t>Desarrollo de Programas y Proyectos, en los componentes de vivienda, infraestructura, equipamiento colectivo y comunitario.</t>
  </si>
  <si>
    <t>Gerente</t>
  </si>
  <si>
    <t xml:space="preserve">Infraestructura  de Instituciones Educativas  con procesos   Constructivos ,  y/o Mejorados, y/o Ampliados, y/o Mantenidos, Y/o  Reforzados </t>
  </si>
  <si>
    <t>0211101_4
0211102_3</t>
  </si>
  <si>
    <t>Impuesto al Registro 6%</t>
  </si>
  <si>
    <t>Infraestructura   vial  con procesos  de construcción, mejoramiento, ampliación, mantenimiento y/o  Reforzamiento.</t>
  </si>
  <si>
    <t>Km de vías del departamento mantenidas, mejoradas y/o rehabilitadas</t>
  </si>
  <si>
    <t>0211102_3</t>
  </si>
  <si>
    <t xml:space="preserve">Infraestructura Institucional de Edificios Públicos de atención de servicios ciudadanos con procesos Costructivos, y/o Mejorados, y/o Ampliados, y/o Mantenidos y/o Reforzados </t>
  </si>
  <si>
    <t>4001001</t>
  </si>
  <si>
    <t xml:space="preserve">Servicio de asistencia técnica y jurídica en saneamiento y titulación de predios </t>
  </si>
  <si>
    <t>Entidades territoriales asistidas técnica y jurídicamente</t>
  </si>
  <si>
    <t>4001014</t>
  </si>
  <si>
    <t xml:space="preserve">Viviendas de Interés Prioritario urbanas costruidas </t>
  </si>
  <si>
    <t>Viviendas de Interés Prioritario urbanas construidas</t>
  </si>
  <si>
    <t>4001015</t>
  </si>
  <si>
    <t xml:space="preserve">Viviendas de Interés Prioritario urbanas mejoradas </t>
  </si>
  <si>
    <t>Viviendas de Interés Prioritario urbanas mejoradas</t>
  </si>
  <si>
    <t>4001030</t>
  </si>
  <si>
    <t>Gerente Promotora de Vivienda y Desarrollo del Quindío</t>
  </si>
  <si>
    <t>Secretaría de Salud</t>
  </si>
  <si>
    <t>Aprovechamiento biológico y consumo de  alimentos idóneos  en el Departamento del Quindío</t>
  </si>
  <si>
    <t>1803 - 5 - 1 1 2 11 132 - 61</t>
  </si>
  <si>
    <t xml:space="preserve">Implementación del modelo operativo de Inspección, Vigilancia y Control IVC sanitario en los municipios de competencia departamental. </t>
  </si>
  <si>
    <t xml:space="preserve">Modelo de IVC sanitario operando </t>
  </si>
  <si>
    <t>Servicio de gestión del riesgo para temas de consumo, aprovechamiento biológico, calidad e inocuidad de los alimentos.</t>
  </si>
  <si>
    <t>Campañas de gestión del riesgo para temas de consumo, aprovechamiento biológico, calidad e inocuidad de los alimentos implementadas</t>
  </si>
  <si>
    <t>Servicios de promoción de la salud y prevención de riesgos asociados a condiciones no transmisibles</t>
  </si>
  <si>
    <t>Campañas de promoción de la salud y prevención de riesgos asociados a condiciones no transmisibles implementadas</t>
  </si>
  <si>
    <t>Servicio de concepto sanitario</t>
  </si>
  <si>
    <t>Conceptos sanitarios expedidos</t>
  </si>
  <si>
    <t>Servicio de asistencia técnica en inspección, vigilancia y control</t>
  </si>
  <si>
    <t>Asistencias técnica en Inspección, Vigilancia y Control realizadas</t>
  </si>
  <si>
    <t>Realizar la vigilancia epidemiológica de plaguicidas en el marco del programa veo (vigilancia epidemiológica de organofosforados y carba matos) en los municipios de competencia departamental.</t>
  </si>
  <si>
    <t>Municipios con procesos de vigilancia epidemiológica de plaguicidas organofosforados y carbamatos realizados.</t>
  </si>
  <si>
    <t>Servicio de promoción, prevención, vigilancia y control de vectores y zoonosis</t>
  </si>
  <si>
    <t>Municipios categorías 4, 5 y 6 que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</si>
  <si>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</si>
  <si>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</si>
  <si>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Servicio de inspección, vigilancia y control</t>
  </si>
  <si>
    <t>visitas realizadas</t>
  </si>
  <si>
    <t>Documentos técnicos publicados y/o socializados</t>
  </si>
  <si>
    <t>Servicio de adopción y seguimiento de acciones y medidas especiales</t>
  </si>
  <si>
    <t>Acciones y medidas especiales ejecutadas</t>
  </si>
  <si>
    <t>Servicio de análisis de laboratorio</t>
  </si>
  <si>
    <t>Análisis realizados</t>
  </si>
  <si>
    <t>Servicio de auditoría y visitas inspectivas</t>
  </si>
  <si>
    <t>Auditorías y visitas inspectivas realizadas</t>
  </si>
  <si>
    <t xml:space="preserve">Informes de los resultados obtenidos en la vigilancia sanitaria </t>
  </si>
  <si>
    <t>Servicio de información de vigilancia epidemiológica</t>
  </si>
  <si>
    <t>Informes de evento generados en la vigencia</t>
  </si>
  <si>
    <t>1803 - 5 - 1 1 2 12 152 - 98</t>
  </si>
  <si>
    <t xml:space="preserve">Documentos de planeación en epidemiología y demografía elaborados </t>
  </si>
  <si>
    <t>Asistencias técnicas realizadas</t>
  </si>
  <si>
    <t>Servicio de información para la gestión de la inspección, vigilancia y control sanitario</t>
  </si>
  <si>
    <t>Usuarios del sistema</t>
  </si>
  <si>
    <t>Servicio de certificaciones en buenas practicas</t>
  </si>
  <si>
    <t>Certificaciones expedidas</t>
  </si>
  <si>
    <t>Servicios de comunicación y divulgación en inspección, vigilancia y control</t>
  </si>
  <si>
    <t>Eventos de rendición de cuentas realizados</t>
  </si>
  <si>
    <t>Servicio del ejercicio del procedimiento administrativo sancionatorio</t>
  </si>
  <si>
    <t xml:space="preserve">Procesos con aplicación del procedimiento administrativo sancionatorio tramitados </t>
  </si>
  <si>
    <t>Servicio de gestión de peticiones, quejas, reclamos y denuncias</t>
  </si>
  <si>
    <t>Preguntas Quejas Reclamos y Denuncias Gestionadas</t>
  </si>
  <si>
    <t>Servicio de implementación de estrategias para el fortalecimiento del control social en salud</t>
  </si>
  <si>
    <t>Estrategias para el fortalecimiento del control social en salud implementadas</t>
  </si>
  <si>
    <t xml:space="preserve">Servicio de educación informal en temas de salud pública </t>
  </si>
  <si>
    <t>Entidades Administradoras de Planes Básicos EAPB con Rutas de obligatorio cumplimiento Implementadas</t>
  </si>
  <si>
    <t>Implementar el protocolo de vigilancia sanitaria y ambiental de los efectos en salud relacionados con la contaminación del aire en los 11 municipios de competencia departamental.</t>
  </si>
  <si>
    <t>Protocolo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</si>
  <si>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</si>
  <si>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</si>
  <si>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</si>
  <si>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</si>
  <si>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1803 - 5 - 1 1 2 12 134 - 61</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</si>
  <si>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</si>
  <si>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consumo de sustancias psicoactivas</t>
  </si>
  <si>
    <t>Campañas de gestión del riesgo en temas de consumo de sustancias psicoactivas implementadas</t>
  </si>
  <si>
    <t xml:space="preserve">Política pública en Salud Mental adaptada e Implementada  </t>
  </si>
  <si>
    <t>Servicio de gestión del riesgo para abordar condiciones crónicas prevalentes</t>
  </si>
  <si>
    <t>Campañas de gestión del riesgo para abordar condiciones crónicas prevalentes implementadas</t>
  </si>
  <si>
    <t>Fortalecimiento de las acciones de la prevención y protección en la población infantil en el Departamento del Quindío</t>
  </si>
  <si>
    <t>Cuartos fríos adecuados</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</si>
  <si>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</si>
  <si>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</si>
  <si>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</si>
  <si>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</si>
  <si>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 xml:space="preserve">Fortalecimiento de estrategia de gestión integral, vectores, cambio climático y zoonosis en el Departamento  del Quindío </t>
  </si>
  <si>
    <t>Formulación e implementación del plan departamental en salud Ambiental de adaptación al cambio climático.</t>
  </si>
  <si>
    <t>Servicio de gestión del riesgo para enfermedades emergentes, reemergentes y desatendidas.</t>
  </si>
  <si>
    <t>Tu y Yo Contra  - COVID</t>
  </si>
  <si>
    <t>1803 - 5 - 1 1 2 12 143 - 61</t>
  </si>
  <si>
    <t>Servicios de atención en salud pública en situaciones de emergencias y desastres</t>
  </si>
  <si>
    <t>Personas en capacidad de ser atendidas</t>
  </si>
  <si>
    <t>Servicio de gestión del riesgo para abordar situaciones prevalentes de origen laboral</t>
  </si>
  <si>
    <t>Campañas de gestión del riesgo para abordar situaciones prevalentes de origen laboral implementadas</t>
  </si>
  <si>
    <t xml:space="preserve">Asistencia atención a las personas y prioridades en salud pública en el  Departamento del Quindío- Plan de Intervenciones Colectivas PIC. </t>
  </si>
  <si>
    <t>Servicio de promoción de afiliaciones al régimen contributivo del Sistema General de Seguridad Social de las personas con capacidad de pago</t>
  </si>
  <si>
    <t>Personas con capacidad de pago afiliadas</t>
  </si>
  <si>
    <t>Servicio de cofinanciación para la continuidad del  régimen subsidiado en salud en 11 municipios del departamento</t>
  </si>
  <si>
    <t>Personas afiliadas</t>
  </si>
  <si>
    <t>0318 - 5 - 3 1 3 13 49 2 153 - 20</t>
  </si>
  <si>
    <t>Servicio de apoyo con tecnologías para prestación de servicios en salud</t>
  </si>
  <si>
    <t>Población inimputable atendida</t>
  </si>
  <si>
    <t>Porcentaje de recursos transferidos</t>
  </si>
  <si>
    <t>1802 - 5 - 1 1 2 13 154 - 97</t>
  </si>
  <si>
    <t>Servicios de reconocimientos de deuda</t>
  </si>
  <si>
    <t>Porcentaje de recursos pagados</t>
  </si>
  <si>
    <t>1802 - 5 - 1 1 2 13 154 - 59</t>
  </si>
  <si>
    <t>Fortalecimiento de la red de prestación de servicios pública  del Departamento del Quindío</t>
  </si>
  <si>
    <t>1802 - 5 - 1 1 2 13 159 - 60</t>
  </si>
  <si>
    <t>Instituciones Prestadoras de Servicios de salud asistidas técnicamente</t>
  </si>
  <si>
    <t>1804 - 5 - 1 1 2 13 159 - 168</t>
  </si>
  <si>
    <t>PROGRAMACIÓN PLAN DE ACCIÓN ARMONIZADO
SECRETARÍA DE SALUD
JUNIO 30 DE 2020</t>
  </si>
  <si>
    <t xml:space="preserve">Inspección, vigilancia y control. "Tú y yo con salud certificada" </t>
  </si>
  <si>
    <t>201663000-0132</t>
  </si>
  <si>
    <t>Aprovechamiento biológico y consumo de  alimentos idóneos  en el Departamento del Quindio</t>
  </si>
  <si>
    <t>Disminuir o mantener la proporción de niños menores de 5 años en riesgo de desnutrición moderada o severa aguda</t>
  </si>
  <si>
    <t>* Fortalecer la estrategia que determine el número de brotes de enfermedades transmitidas por alimentos (ETA)
* Cumplir con  el tiempo de la practica de la lactancia Materna exclusiva.
* Fortalecer la  atencion nutricional en poblaciones indigenas del departamento.</t>
  </si>
  <si>
    <r>
      <t xml:space="preserve"> </t>
    </r>
    <r>
      <rPr>
        <sz val="12"/>
        <color rgb="FF000000"/>
        <rFont val="Arial"/>
        <family val="2"/>
      </rPr>
      <t>SGP Salud Publica C.S.F</t>
    </r>
  </si>
  <si>
    <t>1803 - 5 - 1 1 2 11 146 - 61
1803 - 5 - 1 1 2 11 146 - 63
1803 - 5 - 1 1 2 11 146 - 99
1803 - 5 - 3 1 3 12 43 2 146 - 61
1803 - 5 - 3 1 3 12 43 2 146 - 63</t>
  </si>
  <si>
    <t>201663000-0146</t>
  </si>
  <si>
    <t xml:space="preserve">Fortalecimiento de la autoridad sanitaria en el Departamento del Quindio </t>
  </si>
  <si>
    <t>Consolidar y desarrollar el sistema de vigilancia en salud pública integrado al sistema de vigilancia de control sanitario e inspección, vigilancia y control de S.G.S.S.S.</t>
  </si>
  <si>
    <t xml:space="preserve"> * Aumentar la cobertura en acciones de inspeccion vigilancia y control.
* Articular los sistemas de vigilancia relacionados al control sanitario</t>
  </si>
  <si>
    <t>61-63-99</t>
  </si>
  <si>
    <t xml:space="preserve">SGP Salud Publica C.S.F
Fondo de Estupefacientes
Superavit Fondo de Estuperfacientes
</t>
  </si>
  <si>
    <t xml:space="preserve">Realizar inspección vigilancia y control de las condiciones de seguridad,  higiénico sanitarias y ambientales a los objetos de interés comercial, tales que manejen sustancias químicas y residuos peligrosos con riesgo biológico, incluyendo los objetos de interés en saneamiento básico, </t>
  </si>
  <si>
    <t xml:space="preserve">Realizar vigilancia epidemiológica de plaguicidas en el marco del programa VEO con la toma de muestras de Acetilcolinesterasa en sangre a los individuos expuestos a plaguicidas  Organofosforados y Carbamatos.
</t>
  </si>
  <si>
    <t>Análisis y seguimiento al comportamiento de los eventos por intoxicaciones de sustancias químicas  ( metales, plaguicidas, solventes , otras sustancias  y gases) generada por el Sistema de Vigilancia y fuentes externas. realizando  asistencia técnica  a los actores de vigilancia en salud publica  en el departamento.</t>
  </si>
  <si>
    <t xml:space="preserve">Realizar asistencia técnica  para el fortalecimiento de capacidades del personal en salud (médicos y enfermeras del área de urgencias ) en la IPS Públicas y privadas,  en métodos de diagnóstico para la atención de pacientes con intoxicaciones químicas. </t>
  </si>
  <si>
    <t>1803 - 5 - 1 1 2 11 148 - 61
1803 - 5 - 3 1 3 12 44 2 148 - 61</t>
  </si>
  <si>
    <t>201663000-0148</t>
  </si>
  <si>
    <t>Implementación de programas de promoción social en poblaciones  especiales en el Departamento del Quindío.</t>
  </si>
  <si>
    <t>Fortalecer la gestión intersectorial en salud de los grupos con alta vulnerabilidad</t>
  </si>
  <si>
    <t xml:space="preserve">*Garantizar el acceso en la prestación de los servicios de salud.
*mplementar programas de participación social que garanticen los derechos de los grupos vulnerables.
*Consolidar los programas de atención a la primera infancia.
*Fortalecer atención integral a poblaciones vulnerables </t>
  </si>
  <si>
    <t>1803 - 5 - 1 1 2 11 151 - 170
1803 - 5 - 1 1 2 11 151 - 61
1803 - 5 - 1 1 2 11 151 - 98
1803 - 5 - 3 1 3 12 46 2 151 - 61</t>
  </si>
  <si>
    <t>201663000-0151</t>
  </si>
  <si>
    <t xml:space="preserve">Fortalecimiento de las actividades de vigilancia y control del laboratorio de salud pública en el Departamento del Quindio </t>
  </si>
  <si>
    <t>Mejorar la capacidad analítica del LSP Departamental  para dar respuesta  a las necesidades del Sistema de Vigilancia en Salud Pública</t>
  </si>
  <si>
    <t>*Garantizar equipos e insumos medios y reactivos para la realización  de los análisis normados.
*Optimizar los procesos contractuales desde el LSP y  la DTS.
*Adecuar infraestructura que de cumplimiento para el buen  funcionamiento del LSP</t>
  </si>
  <si>
    <t>170-61-98</t>
  </si>
  <si>
    <t xml:space="preserve">Resolución 626 De 2020 Covid-19 SGP
SGP Salud Publica C.S.F
Superávit SGP Salud Publica
</t>
  </si>
  <si>
    <t>1803 - 5 - 1 1 2 11 152 - 170
1803 - 5 - 1 1 2 11 152 - 61
1803 - 5 - 3 1 3 12 46 2 152 - 61</t>
  </si>
  <si>
    <t>201663000-0152</t>
  </si>
  <si>
    <t>Fortalecimiento del sistema de vigilancia en salud pública en el Departamento del Quindío.</t>
  </si>
  <si>
    <t>Aumentar los índices de cumplimiento en los indicadores de calidad, cobertura y  oportunidad del sistema de vigilancia en salud publica departamental</t>
  </si>
  <si>
    <t xml:space="preserve">*Aumentar la participación comunitaria en acciones ineherentes al sistema de vigilancia en salud publica.
*Fortalecer  la capacidad instalada en los niveles institucionales y municipales frente al desarrollo de los procesos de Vigilancia en Salud Pública </t>
  </si>
  <si>
    <t>170-61</t>
  </si>
  <si>
    <t xml:space="preserve">Resolución 626 De 2020 Covid-19 SGP
SGP Salud Publica C.S.F
</t>
  </si>
  <si>
    <t>0318 - 5 - 1 1 2 11 155 - 88
0318 - 5 - 3 1 3 14 51 2 155 - 20</t>
  </si>
  <si>
    <t>201663000-0155</t>
  </si>
  <si>
    <t xml:space="preserve">Asistencia técnica para el fortalecimiento de la gestión de las entidades territoriales del Departamento del Quindio </t>
  </si>
  <si>
    <t xml:space="preserve">Apoyar los proceso de articulacion y competencias territoriarles en el SGSS
</t>
  </si>
  <si>
    <t xml:space="preserve"> *Fortalecer los procesos de financiacion a los municpios para ejercer procesos de afiliacion y atencion al SGSS.
*Capacitar en los procesos de gestion tecnica en salud.
*Realizar asistencia técnica en la construcción y ejecución del plan bienal de inversiones, a catorce (14) Empresas sociales del estado (ESE) del departamento.</t>
  </si>
  <si>
    <t xml:space="preserve">Recurso Ordinario 
Superávit Recurso Ordinario 
</t>
  </si>
  <si>
    <t xml:space="preserve">0318 - 5 - 3 1 3 14 53 2 158 - 20
0318 - 5 - 1 1 2 11 158 - 88
</t>
  </si>
  <si>
    <t>201663000-0158</t>
  </si>
  <si>
    <t>Apoyo al proceso del sistema obligatorio de garantía de calidad a los prestadores de salud en el Departamento del Quindio.</t>
  </si>
  <si>
    <t xml:space="preserve">Asegurar la implementacion y seguimiento del  PAMEC y cumplimiento de la totalidad de los estandeares de Habilitacion de acuerdo al nivel de complejidad.
</t>
  </si>
  <si>
    <t xml:space="preserve">*Fortalecer los procesos de implementacion, auditoria y seguimiento. 
*Asegurar la totalidad de los estandares establecidos en el sistema de habilitacion . 
*Garantizar eficiencia en el establecimiento de los indicadores de seguimiento a riesgo 
              </t>
  </si>
  <si>
    <t>1804 - 5 - 1 1 2 11 160 - 72
1804 - 5 - 3 1 3 15 55 2 160 - 72</t>
  </si>
  <si>
    <t>201663000-0160</t>
  </si>
  <si>
    <t>Apoyo Operativo a la inversión social en salud en el Departamento del Quindio</t>
  </si>
  <si>
    <t xml:space="preserve">Incrementar el porcentaje de apoyo de la dirección estratégica en los procesos administrativos y misionales de la secretaria de salud
</t>
  </si>
  <si>
    <t xml:space="preserve">*Fortaleza en la planificacion, seguimiento y evaluacion de objetivos de S.D.S.
*Garantizar eficiencia en el establecimiento de los indicadores de seguimiento a riesgo </t>
  </si>
  <si>
    <t>72</t>
  </si>
  <si>
    <t xml:space="preserve">Rentas Cedidas Subcuenta Otros Gastos en Salud     </t>
  </si>
  <si>
    <t xml:space="preserve">Salud Pública. "Tú y yo con salud de calidad" </t>
  </si>
  <si>
    <t>1803 - 5 - 1 1 2 12 132 - 61
1803 - 5 - 3 1 3 11 35 2 132 - 61</t>
  </si>
  <si>
    <t xml:space="preserve">Disminuir o mantener la proporción de niños menores de 5 años en riesgo de desnutrición moderada o severa aguda
</t>
  </si>
  <si>
    <t xml:space="preserve">*Fortalecer la estrategia que determine el número de brotes de enfermedades transmitidas por alimentos (ETA).
*Cumplir con  el tiempo de la practica de la lactancia Materna exclusiva
*Fortalecer la  atencion nutricional en poblaciones indigenas del departamento.
</t>
  </si>
  <si>
    <t>1803 - 5 - 1 1 2 12 133 - 61
1803 - 5 - 3 1 3 12 36 2 133 - 61</t>
  </si>
  <si>
    <t>201663000-0133</t>
  </si>
  <si>
    <t>Control Salud Ambiental Departamento del Quindío.</t>
  </si>
  <si>
    <t>Disminuir  los factores de riesgo sanitarios y ambientales asociados a eventos de interés en salud pública relacionados con la salud ambiental como el aumento de la carga contaminante del agua, entre otros.</t>
  </si>
  <si>
    <t xml:space="preserve">*Adoptar e implementar en el departamento de la  Política integral de salud ambiental PISA reglamentada 
*Fortalecer la gestion intersectorial en el cumplimiento de la normatividad relacionada con la elaboracion de mapas de riesgo </t>
  </si>
  <si>
    <t>61</t>
  </si>
  <si>
    <t xml:space="preserve"> SGP Salud Publica C.S.F</t>
  </si>
  <si>
    <t>Formular   el plan de fortalecimiento de capacidades   en salud ambiental    en coordinación con el Consejo Territorial de salud Ambiental COTSA</t>
  </si>
  <si>
    <t>Plan de fortalecimiento de capacidades   en salud ambiental formulado e implementado</t>
  </si>
  <si>
    <t xml:space="preserve">Plan departamental en salud Ambiental de adaptación al cambio climático implementado </t>
  </si>
  <si>
    <t>201663000-0134</t>
  </si>
  <si>
    <t>Fortalecimiento de acciones de intervención inherentes a los derechos sexuales y reproductivos  en el Departamento del Quindio.</t>
  </si>
  <si>
    <t xml:space="preserve">Disminuir de los eventos de interés en salud pública relacionados con la salud sexual y reproductiva en especial de la mortalidad materna  </t>
  </si>
  <si>
    <t xml:space="preserve">*Garantizar la  atención integral a la población en salud sexual y reproductiva.
*Implementar programa del  control prenatal antes de la semana 12 de la edad gestacional </t>
  </si>
  <si>
    <t>1803 - 5 - 1 1 2 12 135 - 61
1803 - 5 - 3 1 3 12 38 2 135 - 61</t>
  </si>
  <si>
    <t>201663000-0135</t>
  </si>
  <si>
    <t>Fortalecimiento, promoción de la salud y prevención primaria en salud mental en el Departamento del Quindío.</t>
  </si>
  <si>
    <t>Disminuir la morbimortalidad asociada a la salud mental principalmente de la violencia intrafamiliar</t>
  </si>
  <si>
    <t>*Implementar los lineamientos  del Ministerio de Salud y Protección Social frente a la ajustes e implementación de política y el plan nacional de salud mental
*Establecer lineamientos de planificación en la Atención primaria en Salud Mental (APS) en todos los municipios Quindiano.
*Articular las políticas públicas de reducción de la oferta y reducción de la demanda de sustancias psicoactivas licitas e ilícitas.</t>
  </si>
  <si>
    <t xml:space="preserve"> SGP Salud Publica C.S.F
 </t>
  </si>
  <si>
    <t>Adaptar e implementar la Política Pública de Salud Mental para el Departamento del Quindío</t>
  </si>
  <si>
    <t>1803 - 5 - 1 1 2 12 138 - 61
1803 - 5 - 3 1 3 12 39 2 138 - 61</t>
  </si>
  <si>
    <t>201663000-0138</t>
  </si>
  <si>
    <t xml:space="preserve">Control y vigilancia en las acciones de condiciones no transmisibles y promoción de estilos de vida saludable en el Quindio  </t>
  </si>
  <si>
    <t>Disminuir la carga de la enfermedad asociada a las enfermedades crónicas no trasmisibles</t>
  </si>
  <si>
    <t>*Realizar campañas  de promoción y prevención que orienten la adopción de estilos de vida saludable
*Articular estrategias interinstitucionales que garanticen la integralidad en la atención de los usuarios
*Adoptar guías y protocolos de atención de las enfermedades crónicas no transmisibles por parte de las EPS e IPS</t>
  </si>
  <si>
    <t>1803 - 5 - 1 1 2 12 139 - 61
1803 - 5 - 3 1 3 12 40 2 139 - 61</t>
  </si>
  <si>
    <t>201663000-0139</t>
  </si>
  <si>
    <t>Reducir la exposición a condiciones y factores de riesgo ambientales, sanitarios y biológicos, de las contingencias y daños producidos por las enfermedades transmisibles</t>
  </si>
  <si>
    <t xml:space="preserve">*Fortalecimiento de la red de frío del Programa ampliado de inmunización (PAI).
*Fortalecimiento de los protocolos para la prevenciÓn y control de las enfermedades transmisibles
</t>
  </si>
  <si>
    <t>SGP Salud Publica C.S.F</t>
  </si>
  <si>
    <t>0318 - 5 - 1 1 2 12 141 - 20
0318 - 5 - 1 1 2 12 141 - 88
0318 - 5 - 3 1 3 12 40 2 141 - 20
1803 - 5 - 1 1 2 12 141 - 102
1803 - 5 - 1 1 2 12 141 - 107
1803 - 5 - 1 1 2 12 141 - 111
1803 - 5 - 1 1 2 12 141 - 147
1803 - 5 - 1 1 2 12 141 - 161
1803 - 5 - 1 1 2 12 141 - 61
1803 - 5 - 3 1 3 12 40 2 141 - 111
1803 - 5 - 3 1 3 12 40 2 141 - 61</t>
  </si>
  <si>
    <t>201663000-0141</t>
  </si>
  <si>
    <t xml:space="preserve">Disminuir el indice de enfermedades trasmision vectorial y zoonosis en la poblacion  
</t>
  </si>
  <si>
    <t xml:space="preserve">*Implementar estrategiaspara  la gestión integral para enfermedades de transmisión vectorial (EGI ETV) 
*Fortalecer acciones para aumentar coberturas útiles de vacunación antirrábica en animales (perros y gatos). 
</t>
  </si>
  <si>
    <t>*Recurso Ordinario
*Superávit Recurso Ordinario</t>
  </si>
  <si>
    <t>111</t>
  </si>
  <si>
    <t xml:space="preserve">Res. 781/15 Prev. y Control Enfermedades por vect </t>
  </si>
  <si>
    <t>102-107-147-161</t>
  </si>
  <si>
    <t>*Superávit Cofinanciación Nacional Res. 3876/12 Dis
*Superávit Res 781/15 personal temporal ETV
*Superávit Res. 2311 De 2017
*Superávit Resoluciones vige. anter. Salud Publica</t>
  </si>
  <si>
    <t>1803 - 5 - 1 1 2 12 142 - 113
1803 - 5 - 1 1 2 12 142 - 114
1803 - 5 - 1 1 2 12 142 - 61
1803 - 5 - 3 1 3 12 40 2 142 - 61</t>
  </si>
  <si>
    <t>201663000-0142</t>
  </si>
  <si>
    <t xml:space="preserve">Fortalecimiento de la inclusión social para la disminución de riesgos de contraer enfermedades transmisibles  en el Departamento del Quindio </t>
  </si>
  <si>
    <t xml:space="preserve">Aumentar la adeherencia al tratamiento de los pacientes con diagnositico de tuberculosis 
</t>
  </si>
  <si>
    <t xml:space="preserve"> *Fortalecimiento de las capacidades del recurso humano
*Realizar campañas de prevención y atención integral en afectados por tuberculosis
*Coordinar acciones para la gestión intersectorial</t>
  </si>
  <si>
    <t>113-114</t>
  </si>
  <si>
    <t xml:space="preserve">Res. 1029/16 Camp y control Anti Tuberculosis Qdio
Res.1030/2016 Campaña control Lepra Quindio
</t>
  </si>
  <si>
    <t>0318 - 5 - 1 1 2 12 2 - 20
0318 - 5 - 3 1 3 12 40 2 177 - 20</t>
  </si>
  <si>
    <t>202000363-0002</t>
  </si>
  <si>
    <t>Eficiente gestión integral del riesgo en eventos de interes en salud pública, ante la pandemia por COVID-19</t>
  </si>
  <si>
    <t>Disponer de una gran oferta de capacidad técnica y humana, que provea de habilidades resolutivas en cuidados intermedios, altos e intensivos, de la red hospitalaria publica departamental</t>
  </si>
  <si>
    <t>20</t>
  </si>
  <si>
    <t>201663000-0143</t>
  </si>
  <si>
    <t>Prevención en emergencias y desastres de eventos relacionados con la salud pública en el Departamento del  Quindio</t>
  </si>
  <si>
    <t>Coordinar acccuiones para la gestión integral  del riesgo en  situaciones de emergencias y desastres  en las IPS y autoridad sanitaria del departamento</t>
  </si>
  <si>
    <t xml:space="preserve">*Actualizar planes de seguridad hospitalaria  en los hospitales de I y II nivel. 
*Operar el Plan de Emergencias en Salud en el Departamento </t>
  </si>
  <si>
    <t>1803 - 5 - 1 1 2 12 145 - 61
1803 - 5 - 3 1 3 12 42 2 145 - 61</t>
  </si>
  <si>
    <t>201663000-0145</t>
  </si>
  <si>
    <t xml:space="preserve"> Prevención vigilancia y control de eventos de origen laboral en el Departamento del Quindío.</t>
  </si>
  <si>
    <t xml:space="preserve">Disminuir los eventos de origen laboral en los trabajadores del sector formal del Departamentodel Quindio 
</t>
  </si>
  <si>
    <t xml:space="preserve">*Realizar campañas para el cumplimiento en la aplicacion de los deberes y derechos relacionados en el Sistema General de Riesgos Laborales tanto para empleadores como para trabajadores  
*Implementar controles de cumplimiento por parte de los empleadores en lo reglamentado en el Sistema general de Riesgos Laborales. </t>
  </si>
  <si>
    <t xml:space="preserve">*Fortalecer  la capacidad instalada en los niveles institucionales y municipales frente al desarrollo de los procesos de Vigilancia en Salud Pública </t>
  </si>
  <si>
    <t>98</t>
  </si>
  <si>
    <t>Superávit SGP Salud Publica</t>
  </si>
  <si>
    <t>Centros Reguladores de Urgencias, Emergencias y Desastres funcionando y dotados</t>
  </si>
  <si>
    <t>Centro Reguladores de Urgencias, Emergencias y Desastres dotados y funcionando</t>
  </si>
  <si>
    <t>0318 - 5 - 1 1 2 12 157 - 88
0318 - 5 - 3 1 3 14 52 2 157 - 20</t>
  </si>
  <si>
    <t>201663000-0157</t>
  </si>
  <si>
    <t xml:space="preserve">Fortalecimiento de la red de urgencias y emergencias en el Departamento del Quindio </t>
  </si>
  <si>
    <t>Fortalecimiento  en la integración de  la red hospitalaria  del departamento del  Quindío. Mediante la modernización del CRUE en el departamento del Quindío</t>
  </si>
  <si>
    <t>*Centralizar por medio del centro de regulación de urgencias y emergencias las atenciones que se puedan suscitar en el departamento 
*Estandarizar e implementar  los formatos de reporte entre los actores involucrados</t>
  </si>
  <si>
    <t>1803 - 5 - 1 1 2 12 150 - 61
1803 - 5 - 1 1 2 12 150 - 98
1803 - 5 - 3 1 3 12 45 2 150 - 61</t>
  </si>
  <si>
    <t>201663000-0150</t>
  </si>
  <si>
    <t>Disminuir la morbimortalidad asociada  a la carga de la enfermedad por los determinantes sociales fortaleciendo  las acciones de complementariedad  a los municipios</t>
  </si>
  <si>
    <t>Mejorar los procesos de implementación de las actividades colectivas</t>
  </si>
  <si>
    <t>61-98</t>
  </si>
  <si>
    <t xml:space="preserve">SGP Salud Publica C.S.F
Superávit SGP Salud Publica
</t>
  </si>
  <si>
    <t>201663000-0153</t>
  </si>
  <si>
    <t>Subsidio afiliación al régimen subsidiado del Sistema General de Seguridad Social en Salud en el Departamento del Quindío.</t>
  </si>
  <si>
    <t xml:space="preserve">Mejorar  la cobertura  universal en  aseguramiento  al sistema de atención integral y suficiencia de recursos para la población del Departamento del Quindío
</t>
  </si>
  <si>
    <t xml:space="preserve">*Mejorar los procesos de identificación de la población no sisbenizada y no afiliada.
* Gestionar  recursos para cofinanciación de la afialicon  mpo y lugares de afiliación
* Aumentar la asistencia técnica a 12 Municipios del departamento,  en los procesos del régimen subsidiado
</t>
  </si>
  <si>
    <t xml:space="preserve">
1801 - 5 - 1 1 2 13 153 - 154
1801 - 5 - 1 1 2 13 153 - 96
1801 - 5 - 3 1 3 13 48 2 153 - 154</t>
  </si>
  <si>
    <t>154-96</t>
  </si>
  <si>
    <t xml:space="preserve">*ADRES Sin Situación de Fondos
*Superávit Rentas Cedidas Salud
</t>
  </si>
  <si>
    <t xml:space="preserve">Recurso ordinario
</t>
  </si>
  <si>
    <t>1802 - 5 - 1 1 2 13 154 - 110
1802 - 5 - 1 1 2 13 154 - 156</t>
  </si>
  <si>
    <t>201663000-0154</t>
  </si>
  <si>
    <t xml:space="preserve">Prestación de Servicios a la Población no Afiliada al Sistema General de Seguridad Social en Salud  y en los no POS  a la Población Afiliada al Régimen Subsidiado.
</t>
  </si>
  <si>
    <t>Garantizar la atención en salud a la población pobre no asegurada y/o víctima del conflicto armado en un rango de afiliación 51.57 según Resolución 3778 de 2011. en  e l departamento del Quindío</t>
  </si>
  <si>
    <t xml:space="preserve">Fortalecer la contratación para la atención de la población no afiliada </t>
  </si>
  <si>
    <t>110-156</t>
  </si>
  <si>
    <t xml:space="preserve">Resolución 971/2016 Programa Inimputables
Superavit Res. 997 de 2018 Inimputables
</t>
  </si>
  <si>
    <t>Pacientes atendidos</t>
  </si>
  <si>
    <t>Servicios de reconocimientos de las metas de calidad, financiera, producción y transferencias especiales</t>
  </si>
  <si>
    <t>97</t>
  </si>
  <si>
    <t>Superávit SGP Salud Prestacion de Servicios</t>
  </si>
  <si>
    <t>59</t>
  </si>
  <si>
    <t>SGP Salud Prestacion Servicios C.S.F</t>
  </si>
  <si>
    <t>1802 - 5 - 1 1 2 13 154 - 152
1802 - 5 - 1 1 2 13 154 - 167
1802 - 5 - 1 1 2 13 154 - 169
1802 - 5 - 1 1 2 13 154 - 58
1802 - 5 - 1 1 2 13 154 - 96
1804 - 5 - 1 1 2 13 154 - 96</t>
  </si>
  <si>
    <t>152-167-169-58-96</t>
  </si>
  <si>
    <t xml:space="preserve">Excedentes Aportes Patronales ESE del Depto
Superavit Recursos - Adres Res. 2359/2019
Superavit Recursos SGSS Salud -  Adres
Rentas Cedidas Secretaria de Salud
Superavit Rentas Cedidas Salud
</t>
  </si>
  <si>
    <t>1802 - 5 - 1 1 2 13 154 - 102
1802 - 5 - 1 1 2 13 154 - 65
1804 - 5 - 1 1 2 13 154 - 102</t>
  </si>
  <si>
    <t>102-65</t>
  </si>
  <si>
    <t xml:space="preserve">*Superávit Cofinanciación Nacional Res. 3876/12 Dis
*Cofinanciacion Nacional Salud
</t>
  </si>
  <si>
    <t>Servicio de asistencia técnica a Instituciones Prestadoras de Servicios de salud</t>
  </si>
  <si>
    <t>201663000-0159</t>
  </si>
  <si>
    <t>Apoyar el  seguimiento al proceso de reporte, vigilancia y control en el manejo de los recursos de salud en el Departamento del Quindio</t>
  </si>
  <si>
    <t xml:space="preserve">*Fortalecer los procesos financieros  del sector salud en el departamento del Quindío.
*Realizar los  procesos adecuados para la auditoria en el flujo de recursos de las IPS 
</t>
  </si>
  <si>
    <t xml:space="preserve">SGP Salud Aportes Patronales S.S.F  </t>
  </si>
  <si>
    <t>0318 - 5 - 1 1 2 13 159 - 88
0318 - 5 - 3 1 3 14 54 2 159 - 20</t>
  </si>
  <si>
    <t>168</t>
  </si>
  <si>
    <t>Fondo de Salvamento y Grant. para la Salud FONSAET</t>
  </si>
  <si>
    <t>YENNY ALEXANDRA TRUJILLO ALZATE</t>
  </si>
  <si>
    <t>Secretaria de Salud</t>
  </si>
  <si>
    <t>PROGRAMACIÓN PLAN DE ACCIÓN 
SECRETARÍA DEL INTERIOR
JUNIO 30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</si>
</sst>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quot;$&quot;\ * #,##0.00_);_(&quot;$&quot;\ * \(#,##0.00\);_(&quot;$&quot;\ * &quot;-&quot;??_);_(@_)"/>
    <numFmt numFmtId="43" formatCode="_(* #,##0.00_);_(* \(#,##0.00\);_(* &quot;-&quot;??_);_(@_)"/>
    <numFmt numFmtId="164" formatCode="0.0"/>
    <numFmt numFmtId="165" formatCode="&quot;$&quot;\ #,##0"/>
    <numFmt numFmtId="166" formatCode="dd/mm/yyyy;@"/>
    <numFmt numFmtId="167" formatCode="_-&quot;$&quot;* #,##0.00_-;\-&quot;$&quot;* #,##0.00_-;_-&quot;$&quot;* &quot;-&quot;??_-;_-@_-"/>
    <numFmt numFmtId="168" formatCode="d/mm/yyyy;@"/>
    <numFmt numFmtId="169" formatCode="&quot;$&quot;\ #,##0.00"/>
    <numFmt numFmtId="170" formatCode="_([$$-240A]\ * #,##0.00_);_([$$-240A]\ * \(#,##0.00\);_([$$-240A]\ * &quot;-&quot;??_);_(@_)"/>
    <numFmt numFmtId="171" formatCode="_-* #,##0_-;\-* #,##0_-;_-* &quot;-&quot;_-;_-@_-"/>
    <numFmt numFmtId="172" formatCode="0.0000"/>
    <numFmt numFmtId="173" formatCode="_(* #,##0.0000_);_(* \(#,##0.0000\);_(* &quot;-&quot;??_);_(@_)"/>
    <numFmt numFmtId="174" formatCode="_(* #,##0_);_(* \(#,##0\);_(* &quot;-&quot;??_);_(@_)"/>
    <numFmt numFmtId="175" formatCode="_-&quot;$&quot;\ * #,##0.00_-;\-&quot;$&quot;\ * #,##0.00_-;_-&quot;$&quot;\ * &quot;-&quot;??_-;_-@_-"/>
    <numFmt numFmtId="176" formatCode="#,##0;[Red]#,##0"/>
    <numFmt numFmtId="177" formatCode="_-* #,##0.00_-;\-* #,##0.00_-;_-* &quot;-&quot;??_-;_-@_-"/>
    <numFmt numFmtId="178" formatCode="_-&quot;$&quot;* #,##0_-;\-&quot;$&quot;* #,##0_-;_-&quot;$&quot;* &quot;-&quot;_-;_-@_-"/>
    <numFmt numFmtId="179" formatCode="_-* #,##0_-;\-* #,##0_-;_-* &quot;-&quot;??_-;_-@_-"/>
    <numFmt numFmtId="180" formatCode="0.0%"/>
    <numFmt numFmtId="181" formatCode="_ [$€-2]\ * #,##0.00_ ;_ [$€-2]\ * \-#,##0.00_ ;_ [$€-2]\ * &quot;-&quot;??_ "/>
  </numFmts>
  <fonts count="30" x14ac:knownFonts="1">
    <font>
      <sz val="11"/>
      <color theme="1"/>
      <name val="Calibri"/>
      <family val="2"/>
      <scheme val="minor"/>
    </font>
    <font>
      <sz val="11"/>
      <color theme="1"/>
      <name val="Calibri"/>
      <family val="2"/>
      <scheme val="minor"/>
    </font>
    <font>
      <b/>
      <sz val="14"/>
      <color theme="1"/>
      <name val="Arial"/>
      <family val="2"/>
    </font>
    <font>
      <b/>
      <sz val="11"/>
      <color theme="1"/>
      <name val="Arial"/>
      <family val="2"/>
    </font>
    <font>
      <sz val="11"/>
      <color theme="1"/>
      <name val="Arial"/>
      <family val="2"/>
    </font>
    <font>
      <b/>
      <sz val="11"/>
      <color indexed="8"/>
      <name val="Arial"/>
      <family val="2"/>
    </font>
    <font>
      <b/>
      <sz val="12"/>
      <color theme="1"/>
      <name val="Arial"/>
      <family val="2"/>
    </font>
    <font>
      <b/>
      <sz val="12"/>
      <name val="Arial"/>
      <family val="2"/>
    </font>
    <font>
      <sz val="12"/>
      <color theme="1"/>
      <name val="Arial"/>
      <family val="2"/>
    </font>
    <font>
      <sz val="12"/>
      <name val="Arial"/>
      <family val="2"/>
    </font>
    <font>
      <sz val="12"/>
      <color rgb="FF000000"/>
      <name val="Arial"/>
      <family val="2"/>
    </font>
    <font>
      <vertAlign val="superscript"/>
      <sz val="12"/>
      <color theme="1"/>
      <name val="Arial"/>
      <family val="2"/>
    </font>
    <font>
      <b/>
      <sz val="12"/>
      <color indexed="8"/>
      <name val="Arial"/>
      <family val="2"/>
    </font>
    <font>
      <b/>
      <sz val="11"/>
      <color rgb="FF6F6F6E"/>
      <name val="Calibri"/>
      <family val="2"/>
      <scheme val="minor"/>
    </font>
    <font>
      <sz val="10"/>
      <color theme="1"/>
      <name val="Arial"/>
      <family val="2"/>
    </font>
    <font>
      <b/>
      <sz val="9"/>
      <color indexed="81"/>
      <name val="Tahoma"/>
      <family val="2"/>
    </font>
    <font>
      <sz val="9"/>
      <color indexed="81"/>
      <name val="Tahoma"/>
      <family val="2"/>
    </font>
    <font>
      <sz val="11"/>
      <color indexed="8"/>
      <name val="Calibri"/>
      <family val="2"/>
    </font>
    <font>
      <sz val="12"/>
      <color theme="1"/>
      <name val="Calibri"/>
      <family val="2"/>
      <scheme val="minor"/>
    </font>
    <font>
      <sz val="12"/>
      <color rgb="FF323130"/>
      <name val="Arial"/>
      <family val="2"/>
    </font>
    <font>
      <sz val="12"/>
      <name val="Calibri"/>
      <family val="2"/>
      <scheme val="minor"/>
    </font>
    <font>
      <b/>
      <sz val="10"/>
      <color theme="1"/>
      <name val="Arial"/>
      <family val="2"/>
    </font>
    <font>
      <sz val="11"/>
      <name val="Arial"/>
      <family val="2"/>
    </font>
    <font>
      <sz val="12"/>
      <color indexed="8"/>
      <name val="Arial"/>
      <family val="2"/>
    </font>
    <font>
      <b/>
      <sz val="16"/>
      <color theme="1"/>
      <name val="Arial"/>
      <family val="2"/>
    </font>
    <font>
      <sz val="14"/>
      <color theme="1"/>
      <name val="Arial"/>
      <family val="2"/>
    </font>
    <font>
      <b/>
      <sz val="12"/>
      <name val="Calibri"/>
      <family val="2"/>
      <scheme val="minor"/>
    </font>
    <font>
      <sz val="14"/>
      <name val="Arial"/>
      <family val="2"/>
    </font>
    <font>
      <sz val="12"/>
      <color theme="0"/>
      <name val="Arial"/>
      <family val="2"/>
    </font>
    <font>
      <sz val="10"/>
      <name val="Arial"/>
      <family val="2"/>
    </font>
  </fonts>
  <fills count="9">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FFC000"/>
        <bgColor indexed="64"/>
      </patternFill>
    </fill>
    <fill>
      <patternFill patternType="solid">
        <fgColor rgb="FF00B0F0"/>
        <bgColor indexed="64"/>
      </patternFill>
    </fill>
    <fill>
      <patternFill patternType="solid">
        <fgColor rgb="FFECECEC"/>
        <bgColor indexed="64"/>
      </patternFill>
    </fill>
    <fill>
      <patternFill patternType="solid">
        <fgColor theme="0"/>
        <bgColor theme="4" tint="0.79998168889431442"/>
      </patternFill>
    </fill>
  </fills>
  <borders count="22">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auto="1"/>
      </right>
      <top/>
      <bottom style="thin">
        <color auto="1"/>
      </bottom>
      <diagonal/>
    </border>
    <border>
      <left/>
      <right/>
      <top style="thin">
        <color indexed="64"/>
      </top>
      <bottom/>
      <diagonal/>
    </border>
    <border>
      <left style="thin">
        <color indexed="64"/>
      </left>
      <right/>
      <top/>
      <bottom style="thin">
        <color auto="1"/>
      </bottom>
      <diagonal/>
    </border>
    <border>
      <left/>
      <right style="thin">
        <color auto="1"/>
      </right>
      <top style="thin">
        <color indexed="64"/>
      </top>
      <bottom/>
      <diagonal/>
    </border>
    <border>
      <left style="thin">
        <color indexed="64"/>
      </left>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rgb="FF522B57"/>
      </left>
      <right style="thin">
        <color rgb="FF522B57"/>
      </right>
      <top style="thin">
        <color rgb="FF522B57"/>
      </top>
      <bottom style="thin">
        <color rgb="FF522B57"/>
      </bottom>
      <diagonal/>
    </border>
    <border>
      <left style="thin">
        <color indexed="64"/>
      </left>
      <right style="thin">
        <color indexed="64"/>
      </right>
      <top style="thin">
        <color rgb="FF522B57"/>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23">
    <xf numFmtId="0" fontId="0" fillId="0" borderId="0"/>
    <xf numFmtId="167"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70" fontId="1" fillId="0" borderId="0"/>
    <xf numFmtId="170" fontId="13" fillId="7" borderId="16">
      <alignment horizontal="center" vertical="center" wrapText="1"/>
    </xf>
    <xf numFmtId="0" fontId="14" fillId="0" borderId="0"/>
    <xf numFmtId="171" fontId="1" fillId="0" borderId="0" applyFont="0" applyFill="0" applyBorder="0" applyAlignment="0" applyProtection="0"/>
    <xf numFmtId="167" fontId="1" fillId="0" borderId="0" applyFont="0" applyFill="0" applyBorder="0" applyAlignment="0" applyProtection="0"/>
    <xf numFmtId="43" fontId="17" fillId="0" borderId="0" applyFont="0" applyFill="0" applyBorder="0" applyAlignment="0" applyProtection="0"/>
    <xf numFmtId="43" fontId="1" fillId="0" borderId="0" applyFont="0" applyFill="0" applyBorder="0" applyAlignment="0" applyProtection="0"/>
    <xf numFmtId="0" fontId="1" fillId="0" borderId="0"/>
    <xf numFmtId="43" fontId="17" fillId="0" borderId="0" applyFont="0" applyFill="0" applyBorder="0" applyAlignment="0" applyProtection="0"/>
    <xf numFmtId="175" fontId="1" fillId="0" borderId="0" applyFont="0" applyFill="0" applyBorder="0" applyAlignment="0" applyProtection="0"/>
    <xf numFmtId="0" fontId="1" fillId="0" borderId="0"/>
    <xf numFmtId="177"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0" fontId="13" fillId="7" borderId="16">
      <alignment horizontal="center" vertical="center" wrapText="1"/>
    </xf>
    <xf numFmtId="9" fontId="17" fillId="0" borderId="0" applyFont="0" applyFill="0" applyBorder="0" applyAlignment="0" applyProtection="0"/>
    <xf numFmtId="9" fontId="1" fillId="0" borderId="0" applyFont="0" applyFill="0" applyBorder="0" applyAlignment="0" applyProtection="0"/>
    <xf numFmtId="0" fontId="29" fillId="0" borderId="0"/>
    <xf numFmtId="181" fontId="1" fillId="0" borderId="0"/>
  </cellStyleXfs>
  <cellXfs count="1558">
    <xf numFmtId="0" fontId="0" fillId="0" borderId="0" xfId="0"/>
    <xf numFmtId="0" fontId="3" fillId="0" borderId="2" xfId="0" applyFont="1" applyFill="1" applyBorder="1" applyAlignment="1">
      <alignment vertical="center"/>
    </xf>
    <xf numFmtId="0" fontId="4" fillId="2" borderId="0" xfId="0" applyFont="1" applyFill="1"/>
    <xf numFmtId="0" fontId="4" fillId="0" borderId="0" xfId="0" applyFont="1"/>
    <xf numFmtId="0" fontId="3" fillId="0" borderId="2" xfId="0" applyFont="1" applyFill="1" applyBorder="1" applyAlignment="1">
      <alignment horizontal="left" vertical="center"/>
    </xf>
    <xf numFmtId="0" fontId="3" fillId="0" borderId="2" xfId="0" applyFont="1" applyFill="1" applyBorder="1" applyAlignment="1">
      <alignment vertical="center" wrapText="1"/>
    </xf>
    <xf numFmtId="3" fontId="5" fillId="0" borderId="2" xfId="0" applyNumberFormat="1" applyFont="1" applyFill="1" applyBorder="1" applyAlignment="1">
      <alignment horizontal="left" vertical="center" wrapText="1"/>
    </xf>
    <xf numFmtId="0" fontId="3" fillId="0" borderId="2" xfId="0" applyFont="1" applyBorder="1" applyAlignment="1">
      <alignment horizontal="center" vertical="center"/>
    </xf>
    <xf numFmtId="0" fontId="6" fillId="0" borderId="3" xfId="0" applyFont="1" applyBorder="1" applyAlignment="1">
      <alignment horizontal="center" vertical="center"/>
    </xf>
    <xf numFmtId="0" fontId="3" fillId="0" borderId="6" xfId="0" applyFont="1" applyBorder="1" applyAlignment="1">
      <alignment vertical="center"/>
    </xf>
    <xf numFmtId="0" fontId="3" fillId="0" borderId="3" xfId="0" applyFont="1" applyBorder="1" applyAlignment="1">
      <alignment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vertical="center"/>
    </xf>
    <xf numFmtId="1" fontId="6" fillId="3" borderId="9" xfId="0" applyNumberFormat="1" applyFont="1" applyFill="1" applyBorder="1" applyAlignment="1">
      <alignment horizontal="center" vertical="center" wrapText="1"/>
    </xf>
    <xf numFmtId="0" fontId="7" fillId="4" borderId="2" xfId="0" applyFont="1" applyFill="1" applyBorder="1" applyAlignment="1">
      <alignment horizontal="center" vertical="center" wrapText="1"/>
    </xf>
    <xf numFmtId="0" fontId="8" fillId="2" borderId="0" xfId="0" applyFont="1" applyFill="1"/>
    <xf numFmtId="0" fontId="8" fillId="0" borderId="0" xfId="0" applyFont="1"/>
    <xf numFmtId="1" fontId="6" fillId="3" borderId="14" xfId="0" applyNumberFormat="1" applyFont="1" applyFill="1" applyBorder="1" applyAlignment="1">
      <alignment horizontal="center" vertical="center" wrapText="1"/>
    </xf>
    <xf numFmtId="0" fontId="6" fillId="3" borderId="9" xfId="0" applyFont="1" applyFill="1" applyBorder="1" applyAlignment="1">
      <alignment horizontal="center" vertical="center" textRotation="90" wrapText="1"/>
    </xf>
    <xf numFmtId="49" fontId="6" fillId="3" borderId="9" xfId="0" applyNumberFormat="1" applyFont="1" applyFill="1" applyBorder="1" applyAlignment="1">
      <alignment horizontal="center" vertical="center" textRotation="90" wrapText="1"/>
    </xf>
    <xf numFmtId="0" fontId="6" fillId="3" borderId="8" xfId="0" applyFont="1" applyFill="1" applyBorder="1" applyAlignment="1">
      <alignment horizontal="center" vertical="center" textRotation="90" wrapText="1"/>
    </xf>
    <xf numFmtId="0" fontId="7" fillId="5" borderId="9" xfId="0" applyNumberFormat="1" applyFont="1" applyFill="1" applyBorder="1" applyAlignment="1">
      <alignment horizontal="left" vertical="center" wrapText="1"/>
    </xf>
    <xf numFmtId="0" fontId="7" fillId="5" borderId="9" xfId="0" applyNumberFormat="1" applyFont="1" applyFill="1" applyBorder="1" applyAlignment="1">
      <alignment horizontal="left" vertical="center"/>
    </xf>
    <xf numFmtId="0" fontId="8" fillId="5" borderId="9" xfId="0" applyFont="1" applyFill="1" applyBorder="1"/>
    <xf numFmtId="0" fontId="6" fillId="5" borderId="2" xfId="0" applyFont="1" applyFill="1" applyBorder="1" applyAlignment="1">
      <alignment vertical="center"/>
    </xf>
    <xf numFmtId="0" fontId="6" fillId="5" borderId="2" xfId="0" applyFont="1" applyFill="1" applyBorder="1" applyAlignment="1">
      <alignment horizontal="justify" vertical="center"/>
    </xf>
    <xf numFmtId="0" fontId="6" fillId="5" borderId="2" xfId="0" applyFont="1" applyFill="1" applyBorder="1" applyAlignment="1">
      <alignment horizontal="center" vertical="center"/>
    </xf>
    <xf numFmtId="164" fontId="6" fillId="5" borderId="2" xfId="0" applyNumberFormat="1" applyFont="1" applyFill="1" applyBorder="1" applyAlignment="1">
      <alignment horizontal="center" vertical="center"/>
    </xf>
    <xf numFmtId="165" fontId="6" fillId="5" borderId="2" xfId="0" applyNumberFormat="1" applyFont="1" applyFill="1" applyBorder="1" applyAlignment="1">
      <alignment vertical="center"/>
    </xf>
    <xf numFmtId="165" fontId="6" fillId="5" borderId="2" xfId="0" applyNumberFormat="1" applyFont="1" applyFill="1" applyBorder="1" applyAlignment="1">
      <alignment horizontal="center" vertical="center"/>
    </xf>
    <xf numFmtId="1" fontId="6" fillId="5" borderId="2" xfId="0" applyNumberFormat="1" applyFont="1" applyFill="1" applyBorder="1" applyAlignment="1">
      <alignment horizontal="center" vertical="center"/>
    </xf>
    <xf numFmtId="166" fontId="6" fillId="5" borderId="2" xfId="0" applyNumberFormat="1" applyFont="1" applyFill="1" applyBorder="1" applyAlignment="1">
      <alignment vertical="center"/>
    </xf>
    <xf numFmtId="0" fontId="8" fillId="0" borderId="0" xfId="0" applyFont="1" applyBorder="1"/>
    <xf numFmtId="1" fontId="6" fillId="2" borderId="8" xfId="0" applyNumberFormat="1" applyFont="1" applyFill="1" applyBorder="1" applyAlignment="1">
      <alignment horizontal="center" vertical="center" wrapText="1"/>
    </xf>
    <xf numFmtId="0" fontId="7" fillId="6" borderId="7" xfId="0" applyNumberFormat="1" applyFont="1" applyFill="1" applyBorder="1" applyAlignment="1">
      <alignment horizontal="left" vertical="center"/>
    </xf>
    <xf numFmtId="0" fontId="7" fillId="6" borderId="9" xfId="0" applyFont="1" applyFill="1" applyBorder="1" applyAlignment="1">
      <alignment horizontal="left" vertical="center"/>
    </xf>
    <xf numFmtId="0" fontId="6" fillId="6" borderId="9" xfId="0" applyFont="1" applyFill="1" applyBorder="1" applyAlignment="1">
      <alignment vertical="center"/>
    </xf>
    <xf numFmtId="0" fontId="6" fillId="6" borderId="2" xfId="0" applyFont="1" applyFill="1" applyBorder="1" applyAlignment="1">
      <alignment vertical="center"/>
    </xf>
    <xf numFmtId="0" fontId="6" fillId="6" borderId="2" xfId="0" applyFont="1" applyFill="1" applyBorder="1" applyAlignment="1">
      <alignment horizontal="justify" vertical="center"/>
    </xf>
    <xf numFmtId="0" fontId="6" fillId="6" borderId="2" xfId="0" applyFont="1" applyFill="1" applyBorder="1" applyAlignment="1">
      <alignment horizontal="center" vertical="center"/>
    </xf>
    <xf numFmtId="164" fontId="6" fillId="6" borderId="2" xfId="0" applyNumberFormat="1" applyFont="1" applyFill="1" applyBorder="1" applyAlignment="1">
      <alignment horizontal="center" vertical="center"/>
    </xf>
    <xf numFmtId="165" fontId="6" fillId="6" borderId="2" xfId="0" applyNumberFormat="1" applyFont="1" applyFill="1" applyBorder="1" applyAlignment="1">
      <alignment vertical="center"/>
    </xf>
    <xf numFmtId="165" fontId="6" fillId="6" borderId="2" xfId="0" applyNumberFormat="1" applyFont="1" applyFill="1" applyBorder="1" applyAlignment="1">
      <alignment horizontal="center" vertical="center"/>
    </xf>
    <xf numFmtId="1" fontId="6" fillId="6" borderId="2" xfId="0" applyNumberFormat="1" applyFont="1" applyFill="1" applyBorder="1" applyAlignment="1">
      <alignment horizontal="center" vertical="center"/>
    </xf>
    <xf numFmtId="166" fontId="6" fillId="6" borderId="2" xfId="0" applyNumberFormat="1" applyFont="1" applyFill="1" applyBorder="1" applyAlignment="1">
      <alignment vertical="center"/>
    </xf>
    <xf numFmtId="0" fontId="8" fillId="2" borderId="0" xfId="0" applyFont="1" applyFill="1" applyBorder="1"/>
    <xf numFmtId="1" fontId="8" fillId="2" borderId="13" xfId="0" applyNumberFormat="1" applyFont="1" applyFill="1" applyBorder="1" applyAlignment="1">
      <alignment vertical="center" wrapText="1"/>
    </xf>
    <xf numFmtId="1" fontId="8" fillId="2" borderId="0" xfId="0" applyNumberFormat="1" applyFont="1" applyFill="1" applyBorder="1" applyAlignment="1">
      <alignment vertical="center" wrapText="1"/>
    </xf>
    <xf numFmtId="1" fontId="8" fillId="2" borderId="1" xfId="0" applyNumberFormat="1" applyFont="1" applyFill="1" applyBorder="1" applyAlignment="1">
      <alignment vertical="center" wrapText="1"/>
    </xf>
    <xf numFmtId="1" fontId="8" fillId="2" borderId="5" xfId="0" applyNumberFormat="1" applyFont="1" applyFill="1" applyBorder="1" applyAlignment="1">
      <alignment vertical="center" wrapText="1"/>
    </xf>
    <xf numFmtId="1" fontId="8" fillId="2" borderId="7" xfId="0" applyNumberFormat="1" applyFont="1" applyFill="1" applyBorder="1" applyAlignment="1">
      <alignment vertical="center" wrapText="1"/>
    </xf>
    <xf numFmtId="0" fontId="9" fillId="0" borderId="12" xfId="0" applyNumberFormat="1" applyFont="1" applyFill="1" applyBorder="1" applyAlignment="1">
      <alignment horizontal="center" vertical="center" wrapText="1"/>
    </xf>
    <xf numFmtId="0" fontId="8" fillId="0" borderId="2" xfId="0" applyFont="1" applyFill="1" applyBorder="1" applyAlignment="1">
      <alignment horizontal="justify" vertical="center" wrapText="1"/>
    </xf>
    <xf numFmtId="0" fontId="8" fillId="0" borderId="2" xfId="0" applyFont="1" applyFill="1" applyBorder="1" applyAlignment="1">
      <alignment horizontal="justify" vertical="center"/>
    </xf>
    <xf numFmtId="0" fontId="8" fillId="2"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9" fontId="8" fillId="2" borderId="2" xfId="2" applyFont="1" applyFill="1" applyBorder="1" applyAlignment="1">
      <alignment horizontal="center" vertical="center" wrapText="1"/>
    </xf>
    <xf numFmtId="43" fontId="9" fillId="2" borderId="2" xfId="1" applyNumberFormat="1" applyFont="1" applyFill="1" applyBorder="1" applyAlignment="1">
      <alignment horizontal="center" vertical="center"/>
    </xf>
    <xf numFmtId="43" fontId="8" fillId="2" borderId="2" xfId="0" applyNumberFormat="1" applyFont="1" applyFill="1" applyBorder="1" applyAlignment="1">
      <alignment horizontal="center" vertical="center" wrapText="1"/>
    </xf>
    <xf numFmtId="1" fontId="8" fillId="2" borderId="2" xfId="0" applyNumberFormat="1" applyFont="1" applyFill="1" applyBorder="1" applyAlignment="1">
      <alignment horizontal="center" vertical="center" wrapText="1"/>
    </xf>
    <xf numFmtId="0" fontId="8" fillId="2" borderId="2" xfId="0" applyFont="1" applyFill="1" applyBorder="1" applyAlignment="1">
      <alignment horizontal="justify" vertical="center" wrapText="1"/>
    </xf>
    <xf numFmtId="0" fontId="8" fillId="0" borderId="2" xfId="0" applyNumberFormat="1" applyFont="1" applyBorder="1" applyAlignment="1">
      <alignment horizontal="center" vertical="center"/>
    </xf>
    <xf numFmtId="0" fontId="8" fillId="2" borderId="2" xfId="0" applyNumberFormat="1" applyFont="1" applyFill="1" applyBorder="1" applyAlignment="1">
      <alignment horizontal="center" vertical="center"/>
    </xf>
    <xf numFmtId="168" fontId="8" fillId="2" borderId="9" xfId="0" applyNumberFormat="1" applyFont="1" applyFill="1" applyBorder="1" applyAlignment="1">
      <alignment horizontal="center" vertical="center" wrapText="1"/>
    </xf>
    <xf numFmtId="1" fontId="8" fillId="2" borderId="2" xfId="0" applyNumberFormat="1" applyFont="1" applyFill="1" applyBorder="1" applyAlignment="1">
      <alignment horizontal="justify" vertical="center" wrapText="1"/>
    </xf>
    <xf numFmtId="1" fontId="6" fillId="2" borderId="0" xfId="0" applyNumberFormat="1" applyFont="1" applyFill="1" applyBorder="1" applyAlignment="1">
      <alignment vertical="center" textRotation="180" wrapText="1"/>
    </xf>
    <xf numFmtId="1" fontId="8" fillId="2" borderId="3" xfId="0" applyNumberFormat="1" applyFont="1" applyFill="1" applyBorder="1" applyAlignment="1">
      <alignment vertical="center" wrapText="1"/>
    </xf>
    <xf numFmtId="1" fontId="8" fillId="2" borderId="4" xfId="0" applyNumberFormat="1" applyFont="1" applyFill="1" applyBorder="1" applyAlignment="1">
      <alignment vertical="center" wrapText="1"/>
    </xf>
    <xf numFmtId="43" fontId="8" fillId="0" borderId="2" xfId="1" applyNumberFormat="1" applyFont="1" applyBorder="1" applyAlignment="1">
      <alignment vertical="center"/>
    </xf>
    <xf numFmtId="1" fontId="8" fillId="2" borderId="13" xfId="0" applyNumberFormat="1" applyFont="1" applyFill="1" applyBorder="1" applyAlignment="1">
      <alignment horizontal="center" vertical="center" wrapText="1"/>
    </xf>
    <xf numFmtId="0" fontId="7" fillId="6" borderId="4" xfId="0" applyNumberFormat="1" applyFont="1" applyFill="1" applyBorder="1" applyAlignment="1">
      <alignment horizontal="left" vertical="center"/>
    </xf>
    <xf numFmtId="0" fontId="7" fillId="6" borderId="15" xfId="0" applyFont="1" applyFill="1" applyBorder="1" applyAlignment="1">
      <alignment vertical="center"/>
    </xf>
    <xf numFmtId="0" fontId="8" fillId="6" borderId="15" xfId="0" applyFont="1" applyFill="1" applyBorder="1" applyAlignment="1">
      <alignment horizontal="center" vertical="center" wrapText="1"/>
    </xf>
    <xf numFmtId="0" fontId="9" fillId="6" borderId="2" xfId="0" applyNumberFormat="1" applyFont="1" applyFill="1" applyBorder="1" applyAlignment="1">
      <alignment horizontal="center" vertical="center" wrapText="1"/>
    </xf>
    <xf numFmtId="0" fontId="8" fillId="6" borderId="2" xfId="0" applyFont="1" applyFill="1" applyBorder="1" applyAlignment="1">
      <alignment horizontal="justify" vertical="center" wrapText="1"/>
    </xf>
    <xf numFmtId="0" fontId="8" fillId="6" borderId="2" xfId="0" applyFont="1" applyFill="1" applyBorder="1" applyAlignment="1">
      <alignment horizontal="center" vertical="center" wrapText="1"/>
    </xf>
    <xf numFmtId="0" fontId="9" fillId="6" borderId="2" xfId="0" applyFont="1" applyFill="1" applyBorder="1" applyAlignment="1">
      <alignment horizontal="center" vertical="center" wrapText="1"/>
    </xf>
    <xf numFmtId="9" fontId="8" fillId="6" borderId="2" xfId="2" applyFont="1" applyFill="1" applyBorder="1" applyAlignment="1">
      <alignment horizontal="center" vertical="center" wrapText="1"/>
    </xf>
    <xf numFmtId="43" fontId="8" fillId="6" borderId="2" xfId="0" applyNumberFormat="1" applyFont="1" applyFill="1" applyBorder="1" applyAlignment="1">
      <alignment vertical="center" wrapText="1"/>
    </xf>
    <xf numFmtId="43" fontId="8" fillId="6" borderId="2" xfId="0" applyNumberFormat="1" applyFont="1" applyFill="1" applyBorder="1" applyAlignment="1">
      <alignment horizontal="center" vertical="center" wrapText="1"/>
    </xf>
    <xf numFmtId="1" fontId="8" fillId="6" borderId="2" xfId="0" applyNumberFormat="1" applyFont="1" applyFill="1" applyBorder="1" applyAlignment="1">
      <alignment horizontal="center" vertical="center" wrapText="1"/>
    </xf>
    <xf numFmtId="1" fontId="6" fillId="6" borderId="2" xfId="0" applyNumberFormat="1" applyFont="1" applyFill="1" applyBorder="1" applyAlignment="1">
      <alignment horizontal="center" vertical="center" textRotation="180" wrapText="1"/>
    </xf>
    <xf numFmtId="1" fontId="6" fillId="6" borderId="2" xfId="0" applyNumberFormat="1" applyFont="1" applyFill="1" applyBorder="1" applyAlignment="1">
      <alignment horizontal="justify" vertical="center" textRotation="180" wrapText="1"/>
    </xf>
    <xf numFmtId="1" fontId="8" fillId="2" borderId="11" xfId="0" applyNumberFormat="1" applyFont="1" applyFill="1" applyBorder="1" applyAlignment="1">
      <alignment vertical="center" wrapText="1"/>
    </xf>
    <xf numFmtId="1" fontId="8" fillId="2" borderId="12" xfId="0" applyNumberFormat="1" applyFont="1" applyFill="1" applyBorder="1" applyAlignment="1">
      <alignment vertical="center" wrapText="1"/>
    </xf>
    <xf numFmtId="0" fontId="9" fillId="0" borderId="2" xfId="0" applyNumberFormat="1" applyFont="1" applyFill="1" applyBorder="1" applyAlignment="1">
      <alignment horizontal="center" vertical="center" wrapText="1"/>
    </xf>
    <xf numFmtId="0" fontId="8" fillId="0" borderId="2" xfId="0" applyFont="1" applyBorder="1" applyAlignment="1">
      <alignment horizontal="justify" vertical="center" wrapText="1"/>
    </xf>
    <xf numFmtId="43" fontId="8" fillId="0" borderId="2" xfId="1" applyNumberFormat="1" applyFont="1" applyBorder="1" applyAlignment="1">
      <alignment horizontal="right" vertical="center"/>
    </xf>
    <xf numFmtId="0" fontId="10" fillId="0" borderId="2" xfId="0" applyFont="1" applyFill="1" applyBorder="1" applyAlignment="1">
      <alignment horizontal="justify" vertical="center" wrapText="1"/>
    </xf>
    <xf numFmtId="168" fontId="8" fillId="2" borderId="2" xfId="0" applyNumberFormat="1" applyFont="1" applyFill="1" applyBorder="1" applyAlignment="1">
      <alignment horizontal="center" vertical="center" wrapText="1"/>
    </xf>
    <xf numFmtId="1" fontId="8" fillId="0" borderId="6" xfId="0" applyNumberFormat="1" applyFont="1" applyBorder="1" applyAlignment="1"/>
    <xf numFmtId="1" fontId="8" fillId="0" borderId="3" xfId="0" applyNumberFormat="1" applyFont="1" applyBorder="1" applyAlignment="1"/>
    <xf numFmtId="1" fontId="8" fillId="0" borderId="4" xfId="0" applyNumberFormat="1" applyFont="1" applyBorder="1" applyAlignment="1"/>
    <xf numFmtId="1" fontId="8" fillId="0" borderId="11" xfId="0" applyNumberFormat="1" applyFont="1" applyBorder="1" applyAlignment="1"/>
    <xf numFmtId="1" fontId="8" fillId="0" borderId="12" xfId="0" applyNumberFormat="1" applyFont="1" applyBorder="1" applyAlignment="1"/>
    <xf numFmtId="0" fontId="8" fillId="0" borderId="2" xfId="0" applyFont="1" applyBorder="1"/>
    <xf numFmtId="0" fontId="8" fillId="2" borderId="2" xfId="0" applyFont="1" applyFill="1" applyBorder="1" applyAlignment="1">
      <alignment horizontal="justify" vertical="center"/>
    </xf>
    <xf numFmtId="0" fontId="8" fillId="2" borderId="2" xfId="0" applyFont="1" applyFill="1" applyBorder="1"/>
    <xf numFmtId="0" fontId="8" fillId="2" borderId="2" xfId="0" applyFont="1" applyFill="1" applyBorder="1" applyAlignment="1">
      <alignment horizontal="center"/>
    </xf>
    <xf numFmtId="164" fontId="8" fillId="2" borderId="2" xfId="0" applyNumberFormat="1" applyFont="1" applyFill="1" applyBorder="1" applyAlignment="1">
      <alignment horizontal="center" vertical="center"/>
    </xf>
    <xf numFmtId="43" fontId="6" fillId="0" borderId="2" xfId="0" applyNumberFormat="1" applyFont="1" applyFill="1" applyBorder="1" applyAlignment="1">
      <alignment horizontal="center" vertical="center"/>
    </xf>
    <xf numFmtId="1" fontId="8" fillId="0" borderId="2" xfId="0" applyNumberFormat="1" applyFont="1" applyFill="1" applyBorder="1" applyAlignment="1">
      <alignment horizontal="center" vertical="center"/>
    </xf>
    <xf numFmtId="0" fontId="8" fillId="0" borderId="2" xfId="0" applyFont="1" applyFill="1" applyBorder="1" applyAlignment="1">
      <alignment horizontal="center" vertical="center"/>
    </xf>
    <xf numFmtId="166" fontId="8" fillId="0" borderId="2" xfId="0" applyNumberFormat="1" applyFont="1" applyFill="1" applyBorder="1" applyAlignment="1">
      <alignment horizontal="right" vertical="center"/>
    </xf>
    <xf numFmtId="166" fontId="8" fillId="0" borderId="2" xfId="0" applyNumberFormat="1" applyFont="1" applyBorder="1" applyAlignment="1">
      <alignment horizontal="center"/>
    </xf>
    <xf numFmtId="0" fontId="8" fillId="0" borderId="2" xfId="0" applyFont="1" applyBorder="1" applyAlignment="1">
      <alignment horizontal="justify" vertical="center"/>
    </xf>
    <xf numFmtId="1" fontId="4" fillId="0" borderId="0" xfId="0" applyNumberFormat="1" applyFont="1"/>
    <xf numFmtId="0" fontId="4" fillId="2" borderId="0" xfId="0" applyFont="1" applyFill="1" applyAlignment="1">
      <alignment horizontal="justify" vertical="center"/>
    </xf>
    <xf numFmtId="0" fontId="4" fillId="2" borderId="0" xfId="0" applyFont="1" applyFill="1" applyAlignment="1">
      <alignment horizontal="center"/>
    </xf>
    <xf numFmtId="164" fontId="4" fillId="2" borderId="0" xfId="0" applyNumberFormat="1" applyFont="1" applyFill="1" applyAlignment="1">
      <alignment horizontal="center" vertical="center"/>
    </xf>
    <xf numFmtId="165" fontId="4" fillId="2" borderId="0" xfId="0" applyNumberFormat="1" applyFont="1" applyFill="1" applyAlignment="1">
      <alignment vertical="center"/>
    </xf>
    <xf numFmtId="169" fontId="4" fillId="2" borderId="0" xfId="0" applyNumberFormat="1" applyFont="1" applyFill="1" applyAlignment="1">
      <alignment horizontal="center" vertical="center"/>
    </xf>
    <xf numFmtId="1" fontId="4" fillId="2" borderId="0" xfId="0" applyNumberFormat="1" applyFont="1" applyFill="1" applyAlignment="1">
      <alignment horizontal="center" vertical="center"/>
    </xf>
    <xf numFmtId="0" fontId="4" fillId="2" borderId="0" xfId="0" applyFont="1" applyFill="1" applyAlignment="1">
      <alignment horizontal="center" vertical="center"/>
    </xf>
    <xf numFmtId="166" fontId="4" fillId="0" borderId="0" xfId="0" applyNumberFormat="1" applyFont="1" applyFill="1" applyAlignment="1">
      <alignment horizontal="right" vertical="center"/>
    </xf>
    <xf numFmtId="166" fontId="4" fillId="0" borderId="0" xfId="0" applyNumberFormat="1" applyFont="1" applyAlignment="1">
      <alignment horizontal="center"/>
    </xf>
    <xf numFmtId="0" fontId="4" fillId="0" borderId="0" xfId="0" applyFont="1" applyAlignment="1">
      <alignment horizontal="justify" vertical="center"/>
    </xf>
    <xf numFmtId="0" fontId="4" fillId="0" borderId="3" xfId="0" applyFont="1" applyBorder="1"/>
    <xf numFmtId="165" fontId="4" fillId="2" borderId="0" xfId="0" applyNumberFormat="1" applyFont="1" applyFill="1" applyAlignment="1">
      <alignment horizontal="center" vertical="center"/>
    </xf>
    <xf numFmtId="0" fontId="6" fillId="2" borderId="0" xfId="0" applyFont="1" applyFill="1" applyAlignment="1">
      <alignment horizontal="center"/>
    </xf>
    <xf numFmtId="1" fontId="6" fillId="2" borderId="8" xfId="0" applyNumberFormat="1" applyFont="1" applyFill="1" applyBorder="1" applyAlignment="1">
      <alignment horizontal="center" vertical="center" wrapText="1"/>
    </xf>
    <xf numFmtId="1" fontId="8" fillId="2" borderId="13" xfId="0" applyNumberFormat="1" applyFont="1" applyFill="1" applyBorder="1" applyAlignment="1">
      <alignment horizontal="center" vertical="center" wrapText="1"/>
    </xf>
    <xf numFmtId="0" fontId="7" fillId="4" borderId="2" xfId="0" applyFont="1" applyFill="1" applyBorder="1" applyAlignment="1">
      <alignment horizontal="center" vertical="center" wrapText="1"/>
    </xf>
    <xf numFmtId="0" fontId="6" fillId="0" borderId="3"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vertical="center"/>
    </xf>
    <xf numFmtId="0" fontId="6" fillId="0" borderId="2" xfId="0" applyFont="1" applyBorder="1" applyAlignment="1">
      <alignment vertical="center" wrapText="1"/>
    </xf>
    <xf numFmtId="3" fontId="12" fillId="0" borderId="2" xfId="0" applyNumberFormat="1" applyFont="1" applyBorder="1" applyAlignment="1">
      <alignment horizontal="left" vertical="center" wrapText="1"/>
    </xf>
    <xf numFmtId="0" fontId="6" fillId="0" borderId="6" xfId="0" applyFont="1" applyBorder="1" applyAlignment="1">
      <alignment horizontal="center" vertical="center" wrapText="1"/>
    </xf>
    <xf numFmtId="0" fontId="6" fillId="0" borderId="3" xfId="0" applyFont="1" applyBorder="1" applyAlignment="1">
      <alignment vertical="center"/>
    </xf>
    <xf numFmtId="0" fontId="6" fillId="0" borderId="4" xfId="0" applyFont="1" applyBorder="1" applyAlignment="1">
      <alignment vertical="center"/>
    </xf>
    <xf numFmtId="0" fontId="7" fillId="5" borderId="2" xfId="0" applyFont="1" applyFill="1" applyBorder="1" applyAlignment="1">
      <alignment horizontal="left" vertical="center" wrapText="1"/>
    </xf>
    <xf numFmtId="0" fontId="7" fillId="5" borderId="2" xfId="0" applyFont="1" applyFill="1" applyBorder="1" applyAlignment="1">
      <alignment horizontal="left" vertical="center"/>
    </xf>
    <xf numFmtId="0" fontId="8" fillId="5" borderId="2" xfId="0" applyFont="1" applyFill="1" applyBorder="1"/>
    <xf numFmtId="0" fontId="6" fillId="5" borderId="2" xfId="0" applyFont="1" applyFill="1" applyBorder="1" applyAlignment="1">
      <alignment horizontal="center" vertical="center" wrapText="1"/>
    </xf>
    <xf numFmtId="166" fontId="6" fillId="5" borderId="2" xfId="0" applyNumberFormat="1" applyFont="1" applyFill="1" applyBorder="1" applyAlignment="1">
      <alignment horizontal="center" vertical="center"/>
    </xf>
    <xf numFmtId="0" fontId="6" fillId="5" borderId="12" xfId="0" applyFont="1" applyFill="1" applyBorder="1" applyAlignment="1">
      <alignment horizontal="justify" vertical="center"/>
    </xf>
    <xf numFmtId="1" fontId="6" fillId="2" borderId="13" xfId="0" applyNumberFormat="1" applyFont="1" applyFill="1" applyBorder="1" applyAlignment="1">
      <alignment horizontal="center" vertical="center" wrapText="1"/>
    </xf>
    <xf numFmtId="0" fontId="6" fillId="2" borderId="0" xfId="0" applyFont="1" applyFill="1" applyAlignment="1">
      <alignment horizontal="center" vertical="center" wrapText="1"/>
    </xf>
    <xf numFmtId="0" fontId="7" fillId="6" borderId="2" xfId="0" applyFont="1" applyFill="1" applyBorder="1" applyAlignment="1">
      <alignment horizontal="left" vertical="center"/>
    </xf>
    <xf numFmtId="0" fontId="7" fillId="6" borderId="2" xfId="0" applyFont="1" applyFill="1" applyBorder="1" applyAlignment="1">
      <alignment vertical="center"/>
    </xf>
    <xf numFmtId="0" fontId="6" fillId="6" borderId="3" xfId="0" applyFont="1" applyFill="1" applyBorder="1" applyAlignment="1">
      <alignment vertical="center"/>
    </xf>
    <xf numFmtId="0" fontId="6" fillId="6" borderId="3" xfId="0" applyFont="1" applyFill="1" applyBorder="1" applyAlignment="1">
      <alignment horizontal="justify" vertical="center"/>
    </xf>
    <xf numFmtId="0" fontId="6" fillId="6" borderId="3" xfId="0" applyFont="1" applyFill="1" applyBorder="1" applyAlignment="1">
      <alignment horizontal="center" vertical="center" wrapText="1"/>
    </xf>
    <xf numFmtId="0" fontId="6" fillId="6" borderId="3" xfId="0" applyFont="1" applyFill="1" applyBorder="1" applyAlignment="1">
      <alignment horizontal="center" vertical="center"/>
    </xf>
    <xf numFmtId="164" fontId="6" fillId="6" borderId="3" xfId="0" applyNumberFormat="1" applyFont="1" applyFill="1" applyBorder="1" applyAlignment="1">
      <alignment horizontal="center" vertical="center"/>
    </xf>
    <xf numFmtId="165" fontId="6" fillId="6" borderId="3" xfId="0" applyNumberFormat="1" applyFont="1" applyFill="1" applyBorder="1" applyAlignment="1">
      <alignment vertical="center"/>
    </xf>
    <xf numFmtId="165" fontId="6" fillId="6" borderId="3" xfId="0" applyNumberFormat="1" applyFont="1" applyFill="1" applyBorder="1" applyAlignment="1">
      <alignment horizontal="center" vertical="center"/>
    </xf>
    <xf numFmtId="1" fontId="6" fillId="6" borderId="3" xfId="0" applyNumberFormat="1" applyFont="1" applyFill="1" applyBorder="1" applyAlignment="1">
      <alignment horizontal="center" vertical="center"/>
    </xf>
    <xf numFmtId="166" fontId="6" fillId="6" borderId="3" xfId="0" applyNumberFormat="1" applyFont="1" applyFill="1" applyBorder="1" applyAlignment="1">
      <alignment horizontal="center" vertical="center"/>
    </xf>
    <xf numFmtId="0" fontId="6" fillId="6" borderId="4" xfId="0" applyFont="1" applyFill="1" applyBorder="1" applyAlignment="1">
      <alignment horizontal="justify" vertical="center"/>
    </xf>
    <xf numFmtId="0" fontId="8" fillId="2" borderId="0" xfId="0" applyFont="1" applyFill="1" applyAlignment="1">
      <alignment horizontal="center" vertical="center" wrapText="1"/>
    </xf>
    <xf numFmtId="0" fontId="8" fillId="2" borderId="13"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0" borderId="2" xfId="0" applyFont="1" applyBorder="1" applyAlignment="1">
      <alignment horizontal="justify" vertical="center" wrapText="1"/>
    </xf>
    <xf numFmtId="0" fontId="8" fillId="0" borderId="2" xfId="0" applyFont="1" applyFill="1" applyBorder="1" applyAlignment="1">
      <alignment horizontal="center" vertical="center" wrapText="1"/>
    </xf>
    <xf numFmtId="43" fontId="8" fillId="2" borderId="2" xfId="3" applyFont="1" applyFill="1" applyBorder="1" applyAlignment="1">
      <alignment vertical="center" wrapText="1"/>
    </xf>
    <xf numFmtId="3" fontId="8" fillId="2" borderId="2" xfId="0" applyNumberFormat="1" applyFont="1" applyFill="1" applyBorder="1" applyAlignment="1">
      <alignment horizontal="justify" vertical="center" wrapText="1"/>
    </xf>
    <xf numFmtId="0" fontId="8" fillId="2" borderId="6" xfId="0" applyFont="1" applyFill="1" applyBorder="1" applyAlignment="1">
      <alignment horizontal="justify" vertical="center" wrapText="1"/>
    </xf>
    <xf numFmtId="43" fontId="8" fillId="2" borderId="15" xfId="3" applyFont="1" applyFill="1" applyBorder="1" applyAlignment="1">
      <alignment horizontal="center" vertical="center" wrapText="1"/>
    </xf>
    <xf numFmtId="1" fontId="8" fillId="2" borderId="15" xfId="0" applyNumberFormat="1" applyFont="1" applyFill="1" applyBorder="1" applyAlignment="1">
      <alignment horizontal="center" vertical="center" wrapText="1"/>
    </xf>
    <xf numFmtId="0" fontId="8" fillId="2" borderId="15" xfId="0" applyFont="1" applyFill="1" applyBorder="1" applyAlignment="1">
      <alignment horizontal="justify" vertical="center" wrapText="1"/>
    </xf>
    <xf numFmtId="166" fontId="8" fillId="0" borderId="2" xfId="0" applyNumberFormat="1" applyFont="1" applyFill="1" applyBorder="1" applyAlignment="1">
      <alignment horizontal="center" vertical="center"/>
    </xf>
    <xf numFmtId="0" fontId="8" fillId="6" borderId="2" xfId="0" applyFont="1" applyFill="1" applyBorder="1" applyAlignment="1">
      <alignment vertical="center" wrapText="1"/>
    </xf>
    <xf numFmtId="164" fontId="8" fillId="6" borderId="2" xfId="0" applyNumberFormat="1" applyFont="1" applyFill="1" applyBorder="1" applyAlignment="1">
      <alignment horizontal="center" vertical="center" wrapText="1"/>
    </xf>
    <xf numFmtId="165" fontId="8" fillId="6" borderId="2" xfId="0" applyNumberFormat="1" applyFont="1" applyFill="1" applyBorder="1" applyAlignment="1">
      <alignment vertical="center" wrapText="1"/>
    </xf>
    <xf numFmtId="165" fontId="8" fillId="6" borderId="2" xfId="0" applyNumberFormat="1" applyFont="1" applyFill="1" applyBorder="1" applyAlignment="1">
      <alignment horizontal="center" vertical="center" wrapText="1"/>
    </xf>
    <xf numFmtId="1" fontId="6" fillId="6" borderId="2" xfId="0" applyNumberFormat="1" applyFont="1" applyFill="1" applyBorder="1" applyAlignment="1">
      <alignment vertical="center" textRotation="180" wrapText="1"/>
    </xf>
    <xf numFmtId="0" fontId="8" fillId="2" borderId="8"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43" fontId="9" fillId="0" borderId="10" xfId="3" applyFont="1" applyFill="1" applyBorder="1" applyAlignment="1">
      <alignment horizontal="right" vertical="center" wrapText="1"/>
    </xf>
    <xf numFmtId="0" fontId="8"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1" fontId="8" fillId="0" borderId="15" xfId="0" applyNumberFormat="1" applyFont="1" applyFill="1" applyBorder="1" applyAlignment="1">
      <alignment horizontal="center" vertical="center" wrapText="1"/>
    </xf>
    <xf numFmtId="0" fontId="8" fillId="0" borderId="15" xfId="0" applyFont="1" applyFill="1" applyBorder="1" applyAlignment="1">
      <alignment horizontal="justify" vertical="center" wrapText="1"/>
    </xf>
    <xf numFmtId="0" fontId="9" fillId="2" borderId="2" xfId="0" applyFont="1" applyFill="1" applyBorder="1" applyAlignment="1">
      <alignment horizontal="justify" vertical="center" wrapText="1"/>
    </xf>
    <xf numFmtId="0" fontId="9" fillId="0" borderId="9" xfId="0" applyFont="1" applyBorder="1" applyAlignment="1">
      <alignment horizontal="justify" vertical="center" wrapText="1"/>
    </xf>
    <xf numFmtId="0" fontId="8" fillId="2" borderId="14" xfId="0" applyFont="1" applyFill="1" applyBorder="1" applyAlignment="1">
      <alignment horizontal="justify" vertical="center" wrapText="1"/>
    </xf>
    <xf numFmtId="0" fontId="8" fillId="2" borderId="0"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0" borderId="10" xfId="0" applyFont="1" applyBorder="1" applyAlignment="1">
      <alignment horizontal="justify" vertical="center" wrapText="1"/>
    </xf>
    <xf numFmtId="0" fontId="9" fillId="0" borderId="7" xfId="0" applyFont="1" applyBorder="1" applyAlignment="1">
      <alignment horizontal="center" vertical="center" wrapText="1"/>
    </xf>
    <xf numFmtId="0" fontId="9" fillId="0" borderId="9" xfId="0" applyFont="1" applyBorder="1" applyAlignment="1">
      <alignment horizontal="justify" vertical="center" wrapText="1"/>
    </xf>
    <xf numFmtId="43" fontId="8" fillId="2" borderId="15" xfId="3" applyFont="1" applyFill="1" applyBorder="1" applyAlignment="1">
      <alignment vertical="center" wrapText="1"/>
    </xf>
    <xf numFmtId="168" fontId="8" fillId="2" borderId="9" xfId="0" applyNumberFormat="1" applyFont="1" applyFill="1" applyBorder="1" applyAlignment="1">
      <alignment horizontal="center" vertical="center" wrapText="1"/>
    </xf>
    <xf numFmtId="170" fontId="9" fillId="0" borderId="2" xfId="4" applyFont="1" applyFill="1" applyBorder="1" applyAlignment="1">
      <alignment horizontal="justify" vertical="center" wrapText="1"/>
    </xf>
    <xf numFmtId="0" fontId="8" fillId="2" borderId="14" xfId="0" applyFont="1" applyFill="1" applyBorder="1" applyAlignment="1">
      <alignment horizontal="center" vertical="center" wrapText="1"/>
    </xf>
    <xf numFmtId="0" fontId="8" fillId="2" borderId="14" xfId="0" applyFont="1" applyFill="1" applyBorder="1" applyAlignment="1">
      <alignment horizontal="justify" vertical="center" wrapText="1"/>
    </xf>
    <xf numFmtId="0" fontId="8" fillId="0" borderId="14" xfId="0" applyFont="1" applyFill="1" applyBorder="1" applyAlignment="1">
      <alignment horizontal="justify" vertical="center" wrapText="1"/>
    </xf>
    <xf numFmtId="43" fontId="8" fillId="2" borderId="14" xfId="3" applyFont="1" applyFill="1" applyBorder="1" applyAlignment="1">
      <alignment vertical="center" wrapText="1"/>
    </xf>
    <xf numFmtId="0" fontId="8" fillId="2" borderId="13" xfId="0" applyFont="1" applyFill="1" applyBorder="1" applyAlignment="1">
      <alignment horizontal="justify" vertical="center" wrapText="1"/>
    </xf>
    <xf numFmtId="43" fontId="8" fillId="2" borderId="9" xfId="3" applyFont="1" applyFill="1" applyBorder="1" applyAlignment="1">
      <alignment horizontal="center" vertical="center" wrapText="1"/>
    </xf>
    <xf numFmtId="1" fontId="8" fillId="0" borderId="0" xfId="0" applyNumberFormat="1" applyFont="1"/>
    <xf numFmtId="0" fontId="8" fillId="0" borderId="1" xfId="0" applyFont="1" applyBorder="1"/>
    <xf numFmtId="0" fontId="8" fillId="0" borderId="13" xfId="0" applyFont="1" applyBorder="1"/>
    <xf numFmtId="0" fontId="8" fillId="2" borderId="2" xfId="0" applyFont="1" applyFill="1" applyBorder="1" applyAlignment="1">
      <alignment horizontal="center" vertical="center"/>
    </xf>
    <xf numFmtId="0" fontId="8" fillId="0" borderId="2" xfId="0" applyFont="1" applyBorder="1" applyAlignment="1">
      <alignment horizontal="center" vertical="center"/>
    </xf>
    <xf numFmtId="0" fontId="7" fillId="0" borderId="0" xfId="0" applyFont="1" applyBorder="1" applyAlignment="1">
      <alignment horizontal="left" vertical="center"/>
    </xf>
    <xf numFmtId="0" fontId="8" fillId="2" borderId="15" xfId="0" applyFont="1" applyFill="1" applyBorder="1" applyAlignment="1">
      <alignment horizontal="justify" vertical="center" wrapText="1"/>
    </xf>
    <xf numFmtId="43" fontId="9" fillId="0" borderId="8" xfId="3" applyFont="1" applyFill="1" applyBorder="1" applyAlignment="1">
      <alignment horizontal="right" vertical="center" wrapText="1"/>
    </xf>
    <xf numFmtId="1" fontId="8" fillId="2" borderId="15" xfId="0" applyNumberFormat="1" applyFont="1" applyFill="1" applyBorder="1" applyAlignment="1">
      <alignment horizontal="center" vertical="center" wrapText="1"/>
    </xf>
    <xf numFmtId="0" fontId="8" fillId="0" borderId="6" xfId="0" applyFont="1" applyBorder="1"/>
    <xf numFmtId="0" fontId="8" fillId="0" borderId="3" xfId="0" applyFont="1" applyBorder="1"/>
    <xf numFmtId="0" fontId="8" fillId="0" borderId="4" xfId="0" applyFont="1" applyBorder="1"/>
    <xf numFmtId="0" fontId="8" fillId="2" borderId="15" xfId="0" applyFont="1" applyFill="1" applyBorder="1" applyAlignment="1">
      <alignment horizontal="center" vertical="center"/>
    </xf>
    <xf numFmtId="0" fontId="8" fillId="2" borderId="15" xfId="0" applyFont="1" applyFill="1" applyBorder="1" applyAlignment="1">
      <alignment horizontal="center" vertical="center" wrapText="1"/>
    </xf>
    <xf numFmtId="0" fontId="9" fillId="0" borderId="2" xfId="5" applyNumberFormat="1" applyFont="1" applyFill="1" applyBorder="1" applyAlignment="1">
      <alignment horizontal="justify" vertical="center" wrapText="1"/>
    </xf>
    <xf numFmtId="0" fontId="8" fillId="0" borderId="0" xfId="0" applyFont="1" applyFill="1" applyAlignment="1">
      <alignment horizontal="justify" vertical="center" wrapText="1"/>
    </xf>
    <xf numFmtId="43" fontId="9" fillId="0" borderId="2" xfId="3" applyFont="1" applyFill="1" applyBorder="1" applyAlignment="1">
      <alignment horizontal="right" vertical="center" wrapText="1"/>
    </xf>
    <xf numFmtId="1" fontId="8" fillId="2" borderId="2" xfId="0" applyNumberFormat="1" applyFont="1" applyFill="1" applyBorder="1" applyAlignment="1">
      <alignment horizontal="center" vertical="center"/>
    </xf>
    <xf numFmtId="1" fontId="8" fillId="0" borderId="3" xfId="0" applyNumberFormat="1" applyFont="1" applyBorder="1"/>
    <xf numFmtId="43" fontId="7" fillId="0" borderId="15" xfId="0" applyNumberFormat="1" applyFont="1" applyFill="1" applyBorder="1" applyAlignment="1">
      <alignment vertical="center"/>
    </xf>
    <xf numFmtId="0" fontId="8" fillId="0" borderId="2" xfId="0" applyFont="1" applyBorder="1" applyAlignment="1">
      <alignment horizontal="center"/>
    </xf>
    <xf numFmtId="166" fontId="8" fillId="0" borderId="2" xfId="0" applyNumberFormat="1" applyFont="1" applyBorder="1" applyAlignment="1">
      <alignment horizontal="center" vertical="center"/>
    </xf>
    <xf numFmtId="0" fontId="8" fillId="2" borderId="0" xfId="0" applyFont="1" applyFill="1" applyAlignment="1">
      <alignment horizontal="justify" vertical="center"/>
    </xf>
    <xf numFmtId="0" fontId="8" fillId="2" borderId="0" xfId="0" applyFont="1" applyFill="1" applyAlignment="1">
      <alignment horizontal="center"/>
    </xf>
    <xf numFmtId="164" fontId="8" fillId="2" borderId="0" xfId="0" applyNumberFormat="1" applyFont="1" applyFill="1" applyAlignment="1">
      <alignment horizontal="center" vertical="center"/>
    </xf>
    <xf numFmtId="169" fontId="8" fillId="0" borderId="0" xfId="0" applyNumberFormat="1" applyFont="1" applyFill="1" applyAlignment="1">
      <alignment vertical="center"/>
    </xf>
    <xf numFmtId="0" fontId="8" fillId="0" borderId="0" xfId="0" applyFont="1" applyFill="1" applyAlignment="1">
      <alignment horizontal="justify" vertical="center"/>
    </xf>
    <xf numFmtId="165" fontId="8" fillId="0" borderId="0" xfId="0" applyNumberFormat="1" applyFont="1" applyFill="1" applyAlignment="1">
      <alignment horizontal="center" vertical="center"/>
    </xf>
    <xf numFmtId="1" fontId="8" fillId="2" borderId="0" xfId="0" applyNumberFormat="1" applyFont="1" applyFill="1" applyAlignment="1">
      <alignment horizontal="center" vertical="center"/>
    </xf>
    <xf numFmtId="0" fontId="8" fillId="2" borderId="0" xfId="0" applyFont="1" applyFill="1" applyAlignment="1">
      <alignment horizontal="center" vertical="center"/>
    </xf>
    <xf numFmtId="0" fontId="8" fillId="0" borderId="0" xfId="0" applyFont="1" applyAlignment="1">
      <alignment horizontal="center"/>
    </xf>
    <xf numFmtId="166" fontId="8" fillId="0" borderId="0" xfId="0" applyNumberFormat="1" applyFont="1" applyAlignment="1">
      <alignment horizontal="center" vertical="center"/>
    </xf>
    <xf numFmtId="166" fontId="8" fillId="0" borderId="0" xfId="0" applyNumberFormat="1" applyFont="1" applyAlignment="1">
      <alignment horizontal="center"/>
    </xf>
    <xf numFmtId="0" fontId="8" fillId="0" borderId="0" xfId="0" applyFont="1" applyAlignment="1">
      <alignment horizontal="justify" vertical="center"/>
    </xf>
    <xf numFmtId="165" fontId="8" fillId="2" borderId="0" xfId="0" applyNumberFormat="1" applyFont="1" applyFill="1" applyAlignment="1">
      <alignment vertical="center"/>
    </xf>
    <xf numFmtId="169" fontId="8" fillId="2" borderId="0" xfId="0" applyNumberFormat="1" applyFont="1" applyFill="1" applyAlignment="1">
      <alignment horizontal="center" vertical="center"/>
    </xf>
    <xf numFmtId="0" fontId="8" fillId="2" borderId="0" xfId="0" applyFont="1" applyFill="1" applyBorder="1" applyAlignment="1">
      <alignment horizontal="justify" vertical="center"/>
    </xf>
    <xf numFmtId="0" fontId="6" fillId="0" borderId="0" xfId="0" applyFont="1"/>
    <xf numFmtId="165" fontId="8" fillId="2" borderId="0" xfId="0" applyNumberFormat="1" applyFont="1" applyFill="1" applyAlignment="1">
      <alignment horizontal="center" vertical="center"/>
    </xf>
    <xf numFmtId="2" fontId="8" fillId="2" borderId="0" xfId="0" applyNumberFormat="1" applyFont="1" applyFill="1" applyAlignment="1">
      <alignment horizontal="center" vertical="center"/>
    </xf>
    <xf numFmtId="0" fontId="3" fillId="0" borderId="2" xfId="0" applyFont="1" applyFill="1" applyBorder="1" applyAlignment="1">
      <alignment horizontal="center" vertical="center"/>
    </xf>
    <xf numFmtId="0" fontId="7" fillId="5" borderId="8" xfId="0" applyNumberFormat="1" applyFont="1" applyFill="1" applyBorder="1" applyAlignment="1">
      <alignment horizontal="left" vertical="center" wrapText="1"/>
    </xf>
    <xf numFmtId="0" fontId="7" fillId="5" borderId="5" xfId="0" applyNumberFormat="1" applyFont="1" applyFill="1" applyBorder="1" applyAlignment="1">
      <alignment horizontal="left" vertical="center"/>
    </xf>
    <xf numFmtId="0" fontId="6" fillId="5" borderId="2" xfId="0" applyFont="1" applyFill="1" applyBorder="1" applyAlignment="1">
      <alignment horizontal="justify" vertical="center" wrapText="1"/>
    </xf>
    <xf numFmtId="0" fontId="7" fillId="6" borderId="7" xfId="0" applyNumberFormat="1" applyFont="1" applyFill="1" applyBorder="1" applyAlignment="1">
      <alignment horizontal="left" vertical="center" wrapText="1"/>
    </xf>
    <xf numFmtId="166" fontId="6" fillId="6" borderId="2" xfId="0" applyNumberFormat="1" applyFont="1" applyFill="1" applyBorder="1" applyAlignment="1">
      <alignment horizontal="center" vertical="center"/>
    </xf>
    <xf numFmtId="0" fontId="8" fillId="2" borderId="7" xfId="0" applyFont="1" applyFill="1" applyBorder="1" applyAlignment="1">
      <alignment horizontal="center" vertical="center" wrapText="1"/>
    </xf>
    <xf numFmtId="0" fontId="8" fillId="2" borderId="2" xfId="0" applyFont="1" applyFill="1" applyBorder="1" applyAlignment="1" applyProtection="1">
      <alignment horizontal="justify" vertical="center" wrapText="1"/>
      <protection locked="0"/>
    </xf>
    <xf numFmtId="0" fontId="9" fillId="0" borderId="2" xfId="0" applyFont="1" applyFill="1" applyBorder="1" applyAlignment="1">
      <alignment horizontal="justify" vertical="center" wrapText="1"/>
    </xf>
    <xf numFmtId="0" fontId="8" fillId="2" borderId="2" xfId="0" applyFont="1" applyFill="1" applyBorder="1" applyAlignment="1">
      <alignment vertical="center" wrapText="1"/>
    </xf>
    <xf numFmtId="0" fontId="9" fillId="2" borderId="2" xfId="0" applyFont="1" applyFill="1" applyBorder="1" applyAlignment="1">
      <alignment horizontal="center" vertical="center" wrapText="1"/>
    </xf>
    <xf numFmtId="43" fontId="8" fillId="2" borderId="2" xfId="0" applyNumberFormat="1" applyFont="1" applyFill="1" applyBorder="1" applyAlignment="1">
      <alignment horizontal="center" vertical="center"/>
    </xf>
    <xf numFmtId="43" fontId="9" fillId="2" borderId="2" xfId="3" applyNumberFormat="1" applyFont="1" applyFill="1" applyBorder="1" applyAlignment="1">
      <alignment horizontal="right" vertical="center"/>
    </xf>
    <xf numFmtId="1" fontId="9" fillId="2" borderId="9" xfId="0" applyNumberFormat="1" applyFont="1" applyFill="1" applyBorder="1" applyAlignment="1">
      <alignment horizontal="center" vertical="center" wrapText="1"/>
    </xf>
    <xf numFmtId="1" fontId="9" fillId="2" borderId="2" xfId="0" applyNumberFormat="1" applyFont="1" applyFill="1" applyBorder="1" applyAlignment="1">
      <alignment horizontal="center" vertical="center" wrapText="1"/>
    </xf>
    <xf numFmtId="14" fontId="8" fillId="2" borderId="2" xfId="0" applyNumberFormat="1" applyFont="1" applyFill="1" applyBorder="1" applyAlignment="1">
      <alignment vertical="center" wrapText="1"/>
    </xf>
    <xf numFmtId="14" fontId="8" fillId="2" borderId="2"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9" fillId="0" borderId="7" xfId="0" applyNumberFormat="1" applyFont="1" applyFill="1" applyBorder="1" applyAlignment="1">
      <alignment horizontal="center" vertical="center" wrapText="1"/>
    </xf>
    <xf numFmtId="0" fontId="8" fillId="2" borderId="9" xfId="0" applyFont="1" applyFill="1" applyBorder="1" applyAlignment="1" applyProtection="1">
      <alignment horizontal="justify" vertical="center" wrapText="1"/>
      <protection locked="0"/>
    </xf>
    <xf numFmtId="0" fontId="9" fillId="0" borderId="9" xfId="0" applyFont="1" applyFill="1" applyBorder="1" applyAlignment="1">
      <alignment horizontal="justify" vertical="center" wrapText="1"/>
    </xf>
    <xf numFmtId="0" fontId="8" fillId="2" borderId="9" xfId="0" applyFont="1" applyFill="1" applyBorder="1" applyAlignment="1">
      <alignment vertical="center" wrapText="1"/>
    </xf>
    <xf numFmtId="0" fontId="8" fillId="2" borderId="9"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9" xfId="0" applyFont="1" applyFill="1" applyBorder="1" applyAlignment="1">
      <alignment horizontal="justify" vertical="center" wrapText="1"/>
    </xf>
    <xf numFmtId="9" fontId="8" fillId="2" borderId="9" xfId="2" applyFont="1" applyFill="1" applyBorder="1" applyAlignment="1">
      <alignment horizontal="center" vertical="center" wrapText="1"/>
    </xf>
    <xf numFmtId="43" fontId="8" fillId="2" borderId="9" xfId="0" applyNumberFormat="1" applyFont="1" applyFill="1" applyBorder="1" applyAlignment="1">
      <alignment horizontal="center" vertical="center"/>
    </xf>
    <xf numFmtId="0" fontId="8" fillId="2" borderId="9" xfId="0" applyFont="1" applyFill="1" applyBorder="1" applyAlignment="1">
      <alignment horizontal="justify" vertical="center" wrapText="1"/>
    </xf>
    <xf numFmtId="3" fontId="8" fillId="2" borderId="9" xfId="0" applyNumberFormat="1" applyFont="1" applyFill="1" applyBorder="1" applyAlignment="1">
      <alignment horizontal="justify" vertical="center" wrapText="1"/>
    </xf>
    <xf numFmtId="43" fontId="9" fillId="2" borderId="9" xfId="3" applyNumberFormat="1" applyFont="1" applyFill="1" applyBorder="1" applyAlignment="1">
      <alignment horizontal="right" vertical="center"/>
    </xf>
    <xf numFmtId="1" fontId="8" fillId="2" borderId="9" xfId="0" applyNumberFormat="1" applyFont="1" applyFill="1" applyBorder="1" applyAlignment="1">
      <alignment horizontal="center" vertical="center" wrapText="1"/>
    </xf>
    <xf numFmtId="14" fontId="8" fillId="2" borderId="9" xfId="0" applyNumberFormat="1" applyFont="1" applyFill="1" applyBorder="1" applyAlignment="1">
      <alignment vertical="center" wrapText="1"/>
    </xf>
    <xf numFmtId="14" fontId="8" fillId="2" borderId="9" xfId="0" applyNumberFormat="1" applyFont="1" applyFill="1" applyBorder="1" applyAlignment="1">
      <alignment horizontal="center" vertical="center" wrapText="1"/>
    </xf>
    <xf numFmtId="1" fontId="8" fillId="2" borderId="9" xfId="0" applyNumberFormat="1" applyFont="1" applyFill="1" applyBorder="1" applyAlignment="1">
      <alignment horizontal="justify" vertical="center" wrapText="1"/>
    </xf>
    <xf numFmtId="1" fontId="8" fillId="0" borderId="6" xfId="0" applyNumberFormat="1" applyFont="1" applyFill="1" applyBorder="1"/>
    <xf numFmtId="0" fontId="8" fillId="0" borderId="10" xfId="0" applyFont="1" applyFill="1" applyBorder="1"/>
    <xf numFmtId="0" fontId="8" fillId="0" borderId="11" xfId="0" applyFont="1" applyFill="1" applyBorder="1"/>
    <xf numFmtId="0" fontId="8" fillId="0" borderId="12" xfId="0" applyFont="1" applyFill="1" applyBorder="1"/>
    <xf numFmtId="0" fontId="8" fillId="0" borderId="2" xfId="0" applyFont="1" applyFill="1" applyBorder="1"/>
    <xf numFmtId="0" fontId="8" fillId="0" borderId="2" xfId="0" applyFont="1" applyFill="1" applyBorder="1" applyAlignment="1">
      <alignment horizontal="center"/>
    </xf>
    <xf numFmtId="164" fontId="8" fillId="0" borderId="2" xfId="0" applyNumberFormat="1" applyFont="1" applyFill="1" applyBorder="1" applyAlignment="1">
      <alignment horizontal="center" vertical="center"/>
    </xf>
    <xf numFmtId="166" fontId="8" fillId="0" borderId="2" xfId="0" applyNumberFormat="1" applyFont="1" applyFill="1" applyBorder="1" applyAlignment="1">
      <alignment horizontal="center"/>
    </xf>
    <xf numFmtId="0" fontId="8" fillId="0" borderId="0" xfId="0" applyFont="1" applyFill="1"/>
    <xf numFmtId="0" fontId="4" fillId="2" borderId="0" xfId="0" applyFont="1" applyFill="1" applyAlignment="1">
      <alignment horizontal="justify" vertical="center" wrapText="1"/>
    </xf>
    <xf numFmtId="43" fontId="4" fillId="2" borderId="0" xfId="0" applyNumberFormat="1" applyFont="1" applyFill="1" applyAlignment="1">
      <alignment horizontal="center" vertical="center"/>
    </xf>
    <xf numFmtId="166" fontId="4" fillId="0" borderId="0" xfId="0" applyNumberFormat="1" applyFont="1" applyFill="1" applyAlignment="1">
      <alignment horizontal="center" vertical="center"/>
    </xf>
    <xf numFmtId="169" fontId="4" fillId="2" borderId="0" xfId="0" applyNumberFormat="1" applyFont="1" applyFill="1" applyAlignment="1">
      <alignment vertical="center"/>
    </xf>
    <xf numFmtId="0" fontId="4" fillId="0" borderId="0" xfId="0" applyFont="1" applyAlignment="1">
      <alignment horizontal="center"/>
    </xf>
    <xf numFmtId="0" fontId="6" fillId="0" borderId="0" xfId="0" applyFont="1" applyBorder="1"/>
    <xf numFmtId="0" fontId="4" fillId="2" borderId="0" xfId="0" applyFont="1" applyFill="1" applyBorder="1"/>
    <xf numFmtId="0" fontId="8" fillId="2" borderId="3" xfId="0" applyFont="1" applyFill="1" applyBorder="1" applyAlignment="1">
      <alignment horizontal="justify" vertical="center"/>
    </xf>
    <xf numFmtId="165" fontId="8" fillId="2" borderId="3" xfId="0" applyNumberFormat="1" applyFont="1" applyFill="1" applyBorder="1" applyAlignment="1">
      <alignment vertical="center"/>
    </xf>
    <xf numFmtId="43" fontId="4" fillId="2" borderId="0" xfId="0" applyNumberFormat="1" applyFont="1" applyFill="1" applyAlignment="1">
      <alignment horizontal="justify" vertical="center" wrapText="1"/>
    </xf>
    <xf numFmtId="43" fontId="7" fillId="0" borderId="2" xfId="0" applyNumberFormat="1" applyFont="1" applyFill="1" applyBorder="1" applyAlignment="1">
      <alignment vertical="center"/>
    </xf>
    <xf numFmtId="0" fontId="8" fillId="0" borderId="12" xfId="0" applyFont="1" applyBorder="1"/>
    <xf numFmtId="0" fontId="8" fillId="0" borderId="11" xfId="0" applyFont="1" applyBorder="1"/>
    <xf numFmtId="1" fontId="8" fillId="0" borderId="6" xfId="0" applyNumberFormat="1" applyFont="1" applyBorder="1"/>
    <xf numFmtId="0" fontId="8" fillId="0" borderId="2" xfId="6" applyNumberFormat="1" applyFont="1" applyFill="1" applyBorder="1" applyAlignment="1">
      <alignment horizontal="center" vertical="center"/>
    </xf>
    <xf numFmtId="43" fontId="9" fillId="0" borderId="2" xfId="0" applyNumberFormat="1" applyFont="1" applyFill="1" applyBorder="1" applyAlignment="1">
      <alignment horizontal="center" vertical="center"/>
    </xf>
    <xf numFmtId="10" fontId="8" fillId="2" borderId="2" xfId="2"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12" xfId="5" applyNumberFormat="1" applyFont="1" applyFill="1" applyBorder="1" applyAlignment="1">
      <alignment horizontal="center" vertical="center" wrapText="1"/>
    </xf>
    <xf numFmtId="0" fontId="8" fillId="0" borderId="7" xfId="0" applyFont="1" applyBorder="1"/>
    <xf numFmtId="0" fontId="8" fillId="0" borderId="5" xfId="0" applyFont="1" applyBorder="1"/>
    <xf numFmtId="1" fontId="8" fillId="0" borderId="13" xfId="0" applyNumberFormat="1" applyFont="1" applyBorder="1"/>
    <xf numFmtId="0" fontId="6" fillId="6" borderId="12" xfId="0" applyFont="1" applyFill="1" applyBorder="1" applyAlignment="1">
      <alignment horizontal="justify" vertical="center" wrapText="1"/>
    </xf>
    <xf numFmtId="166" fontId="6" fillId="6" borderId="11" xfId="0" applyNumberFormat="1" applyFont="1" applyFill="1" applyBorder="1" applyAlignment="1">
      <alignment horizontal="center" vertical="center"/>
    </xf>
    <xf numFmtId="0" fontId="6" fillId="6" borderId="11" xfId="0" applyFont="1" applyFill="1" applyBorder="1" applyAlignment="1">
      <alignment horizontal="center" vertical="center"/>
    </xf>
    <xf numFmtId="0" fontId="6" fillId="6" borderId="11" xfId="0" applyFont="1" applyFill="1" applyBorder="1" applyAlignment="1">
      <alignment horizontal="justify" vertical="center" wrapText="1"/>
    </xf>
    <xf numFmtId="1" fontId="6" fillId="6" borderId="11" xfId="0" applyNumberFormat="1" applyFont="1" applyFill="1" applyBorder="1" applyAlignment="1">
      <alignment horizontal="center" vertical="center"/>
    </xf>
    <xf numFmtId="165" fontId="6" fillId="6" borderId="11" xfId="0" applyNumberFormat="1" applyFont="1" applyFill="1" applyBorder="1" applyAlignment="1">
      <alignment horizontal="center" vertical="center"/>
    </xf>
    <xf numFmtId="0" fontId="7" fillId="6" borderId="11" xfId="0" applyFont="1" applyFill="1" applyBorder="1" applyAlignment="1">
      <alignment horizontal="justify" vertical="center" wrapText="1"/>
    </xf>
    <xf numFmtId="165" fontId="6" fillId="6" borderId="11" xfId="0" applyNumberFormat="1" applyFont="1" applyFill="1" applyBorder="1" applyAlignment="1">
      <alignment vertical="center"/>
    </xf>
    <xf numFmtId="164" fontId="6" fillId="6" borderId="11" xfId="0" applyNumberFormat="1" applyFont="1" applyFill="1" applyBorder="1" applyAlignment="1">
      <alignment horizontal="center" vertical="center"/>
    </xf>
    <xf numFmtId="0" fontId="7" fillId="6" borderId="3" xfId="0" applyFont="1" applyFill="1" applyBorder="1" applyAlignment="1">
      <alignment horizontal="justify" vertical="center" wrapText="1"/>
    </xf>
    <xf numFmtId="0" fontId="7" fillId="6" borderId="3"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7" fillId="6" borderId="11" xfId="0" applyFont="1" applyFill="1" applyBorder="1" applyAlignment="1">
      <alignment horizontal="center" vertical="center"/>
    </xf>
    <xf numFmtId="0" fontId="9" fillId="6" borderId="11" xfId="0" applyNumberFormat="1" applyFont="1" applyFill="1" applyBorder="1" applyAlignment="1">
      <alignment horizontal="center" vertical="center"/>
    </xf>
    <xf numFmtId="0" fontId="7" fillId="6" borderId="5" xfId="0" applyNumberFormat="1" applyFont="1" applyFill="1" applyBorder="1" applyAlignment="1">
      <alignment horizontal="justify" vertical="center" wrapText="1"/>
    </xf>
    <xf numFmtId="0" fontId="7" fillId="6" borderId="5" xfId="0" applyFont="1" applyFill="1" applyBorder="1" applyAlignment="1">
      <alignment horizontal="left" vertical="center"/>
    </xf>
    <xf numFmtId="0" fontId="6" fillId="2" borderId="1" xfId="0" applyFont="1" applyFill="1" applyBorder="1" applyAlignment="1">
      <alignment horizontal="center" vertical="center" wrapText="1"/>
    </xf>
    <xf numFmtId="0" fontId="8" fillId="0" borderId="9" xfId="6" applyNumberFormat="1" applyFont="1" applyFill="1" applyBorder="1" applyAlignment="1">
      <alignment horizontal="center" vertical="center"/>
    </xf>
    <xf numFmtId="0" fontId="7" fillId="6" borderId="11" xfId="0" applyNumberFormat="1" applyFont="1" applyFill="1" applyBorder="1" applyAlignment="1">
      <alignment horizontal="justify" vertical="center" wrapText="1"/>
    </xf>
    <xf numFmtId="0" fontId="7" fillId="6" borderId="11" xfId="0" applyFont="1" applyFill="1" applyBorder="1" applyAlignment="1">
      <alignment horizontal="left" vertical="center"/>
    </xf>
    <xf numFmtId="0" fontId="7" fillId="6" borderId="12" xfId="0" applyNumberFormat="1" applyFont="1" applyFill="1" applyBorder="1" applyAlignment="1">
      <alignment horizontal="left"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5" borderId="12" xfId="0" applyFont="1" applyFill="1" applyBorder="1" applyAlignment="1">
      <alignment horizontal="justify" vertical="center" wrapText="1"/>
    </xf>
    <xf numFmtId="166" fontId="6" fillId="5" borderId="11" xfId="0" applyNumberFormat="1" applyFont="1" applyFill="1" applyBorder="1" applyAlignment="1">
      <alignment horizontal="center" vertical="center"/>
    </xf>
    <xf numFmtId="0" fontId="6" fillId="5" borderId="11" xfId="0" applyFont="1" applyFill="1" applyBorder="1" applyAlignment="1">
      <alignment horizontal="center" vertical="center"/>
    </xf>
    <xf numFmtId="0" fontId="6" fillId="5" borderId="11" xfId="0" applyFont="1" applyFill="1" applyBorder="1" applyAlignment="1">
      <alignment horizontal="justify" vertical="center" wrapText="1"/>
    </xf>
    <xf numFmtId="1" fontId="6" fillId="5" borderId="11" xfId="0" applyNumberFormat="1" applyFont="1" applyFill="1" applyBorder="1" applyAlignment="1">
      <alignment horizontal="center" vertical="center"/>
    </xf>
    <xf numFmtId="165" fontId="6" fillId="5" borderId="11" xfId="0" applyNumberFormat="1" applyFont="1" applyFill="1" applyBorder="1" applyAlignment="1">
      <alignment horizontal="center" vertical="center"/>
    </xf>
    <xf numFmtId="0" fontId="7" fillId="5" borderId="11" xfId="0" applyNumberFormat="1" applyFont="1" applyFill="1" applyBorder="1" applyAlignment="1">
      <alignment horizontal="justify" vertical="center" wrapText="1"/>
    </xf>
    <xf numFmtId="165" fontId="6" fillId="5" borderId="11" xfId="0" applyNumberFormat="1" applyFont="1" applyFill="1" applyBorder="1" applyAlignment="1">
      <alignment vertical="center"/>
    </xf>
    <xf numFmtId="164" fontId="6" fillId="5" borderId="11" xfId="0" applyNumberFormat="1" applyFont="1" applyFill="1" applyBorder="1" applyAlignment="1">
      <alignment horizontal="center" vertical="center"/>
    </xf>
    <xf numFmtId="0" fontId="7" fillId="5" borderId="11" xfId="0" applyFont="1" applyFill="1" applyBorder="1" applyAlignment="1">
      <alignment horizontal="justify" vertical="center" wrapText="1"/>
    </xf>
    <xf numFmtId="0" fontId="7" fillId="5" borderId="11" xfId="0" applyNumberFormat="1" applyFont="1" applyFill="1" applyBorder="1" applyAlignment="1">
      <alignment vertical="center"/>
    </xf>
    <xf numFmtId="0" fontId="7" fillId="5" borderId="0" xfId="0" applyFont="1" applyFill="1" applyBorder="1" applyAlignment="1">
      <alignment horizontal="center" vertical="center"/>
    </xf>
    <xf numFmtId="0" fontId="7" fillId="5" borderId="0" xfId="0" applyNumberFormat="1" applyFont="1" applyFill="1" applyBorder="1" applyAlignment="1">
      <alignment horizontal="left" vertical="center"/>
    </xf>
    <xf numFmtId="0" fontId="7" fillId="5" borderId="14" xfId="0" applyNumberFormat="1" applyFont="1" applyFill="1" applyBorder="1" applyAlignment="1">
      <alignment horizontal="left" vertical="center" wrapText="1"/>
    </xf>
    <xf numFmtId="170" fontId="9" fillId="0" borderId="2" xfId="5" applyFont="1" applyFill="1" applyBorder="1" applyAlignment="1">
      <alignment horizontal="justify" vertical="center" wrapText="1"/>
    </xf>
    <xf numFmtId="0" fontId="9" fillId="0" borderId="15" xfId="0" applyFont="1" applyFill="1" applyBorder="1" applyAlignment="1">
      <alignment horizontal="justify" vertical="center" wrapText="1"/>
    </xf>
    <xf numFmtId="0" fontId="9" fillId="0" borderId="15" xfId="0" applyFont="1" applyFill="1" applyBorder="1" applyAlignment="1">
      <alignment horizontal="center" vertical="center" wrapText="1"/>
    </xf>
    <xf numFmtId="0" fontId="9" fillId="0" borderId="2" xfId="5" applyNumberFormat="1" applyFont="1" applyFill="1" applyBorder="1" applyAlignment="1">
      <alignment horizontal="center" vertical="center" wrapText="1"/>
    </xf>
    <xf numFmtId="0" fontId="9" fillId="0" borderId="14" xfId="0" applyFont="1" applyFill="1" applyBorder="1" applyAlignment="1">
      <alignment horizontal="justify" vertical="center" wrapText="1"/>
    </xf>
    <xf numFmtId="0" fontId="9" fillId="0" borderId="14" xfId="0" applyFont="1" applyFill="1" applyBorder="1" applyAlignment="1">
      <alignment horizontal="center" vertical="center" wrapText="1"/>
    </xf>
    <xf numFmtId="0" fontId="9" fillId="0" borderId="9" xfId="0" applyFont="1" applyFill="1" applyBorder="1" applyAlignment="1">
      <alignment horizontal="justify" vertical="center" wrapText="1"/>
    </xf>
    <xf numFmtId="0" fontId="9" fillId="0" borderId="9" xfId="0" applyFont="1" applyFill="1" applyBorder="1" applyAlignment="1">
      <alignment horizontal="center" vertical="center" wrapText="1"/>
    </xf>
    <xf numFmtId="0" fontId="9" fillId="0" borderId="2" xfId="3" applyNumberFormat="1" applyFont="1" applyFill="1" applyBorder="1" applyAlignment="1">
      <alignment horizontal="center" vertical="center" wrapText="1"/>
    </xf>
    <xf numFmtId="0" fontId="7" fillId="6" borderId="11" xfId="0" applyFont="1" applyFill="1" applyBorder="1" applyAlignment="1">
      <alignment horizontal="center" vertical="center" wrapText="1"/>
    </xf>
    <xf numFmtId="49" fontId="8" fillId="2" borderId="2" xfId="0" applyNumberFormat="1" applyFont="1" applyFill="1" applyBorder="1" applyAlignment="1">
      <alignment horizontal="center" vertical="center"/>
    </xf>
    <xf numFmtId="43" fontId="9" fillId="0" borderId="15" xfId="0" applyNumberFormat="1" applyFont="1" applyFill="1" applyBorder="1" applyAlignment="1">
      <alignment vertical="center"/>
    </xf>
    <xf numFmtId="0" fontId="9" fillId="0" borderId="15" xfId="5" applyNumberFormat="1" applyFont="1" applyFill="1" applyBorder="1" applyAlignment="1">
      <alignment horizontal="center" vertical="center" wrapText="1"/>
    </xf>
    <xf numFmtId="0" fontId="8" fillId="0" borderId="9" xfId="0" applyNumberFormat="1" applyFont="1" applyBorder="1" applyAlignment="1">
      <alignment horizontal="center" vertical="center"/>
    </xf>
    <xf numFmtId="0" fontId="9" fillId="0" borderId="9" xfId="5"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xf>
    <xf numFmtId="0" fontId="8" fillId="0" borderId="0" xfId="0" applyFont="1" applyFill="1" applyAlignment="1">
      <alignment horizontal="center" vertical="center" wrapText="1"/>
    </xf>
    <xf numFmtId="0" fontId="6" fillId="0" borderId="1" xfId="0" applyFont="1" applyFill="1" applyBorder="1" applyAlignment="1">
      <alignment horizontal="center" vertical="center" wrapText="1"/>
    </xf>
    <xf numFmtId="0" fontId="6" fillId="0" borderId="0" xfId="0" applyFont="1" applyFill="1" applyBorder="1" applyAlignment="1">
      <alignment horizontal="center" vertical="center" wrapText="1"/>
    </xf>
    <xf numFmtId="1" fontId="6" fillId="0" borderId="13"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 xfId="0" applyFont="1" applyFill="1" applyBorder="1"/>
    <xf numFmtId="0" fontId="8" fillId="0" borderId="0" xfId="0" applyFont="1" applyFill="1" applyBorder="1"/>
    <xf numFmtId="1" fontId="8" fillId="0" borderId="13" xfId="0" applyNumberFormat="1" applyFont="1" applyFill="1" applyBorder="1"/>
    <xf numFmtId="0" fontId="7" fillId="5" borderId="11"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8" fillId="0" borderId="0" xfId="0" applyFont="1" applyAlignment="1">
      <alignment horizontal="center" vertical="center" wrapText="1"/>
    </xf>
    <xf numFmtId="0" fontId="8" fillId="0" borderId="9" xfId="0" applyFont="1" applyBorder="1" applyAlignment="1">
      <alignment horizontal="justify" vertical="center" wrapText="1"/>
    </xf>
    <xf numFmtId="0" fontId="8" fillId="0" borderId="9" xfId="0" applyNumberFormat="1" applyFont="1" applyFill="1" applyBorder="1" applyAlignment="1">
      <alignment horizontal="center" vertical="center"/>
    </xf>
    <xf numFmtId="1" fontId="8" fillId="2" borderId="9" xfId="0" applyNumberFormat="1" applyFont="1" applyFill="1" applyBorder="1" applyAlignment="1">
      <alignment horizontal="center" vertical="center"/>
    </xf>
    <xf numFmtId="0" fontId="8" fillId="0" borderId="9" xfId="0" applyFont="1" applyFill="1" applyBorder="1" applyAlignment="1">
      <alignment horizontal="justify" vertical="center" wrapText="1"/>
    </xf>
    <xf numFmtId="0" fontId="8" fillId="0" borderId="9" xfId="0" applyFont="1" applyBorder="1" applyAlignment="1">
      <alignment horizontal="center" vertical="center" wrapText="1"/>
    </xf>
    <xf numFmtId="1" fontId="8" fillId="2" borderId="15" xfId="0" applyNumberFormat="1" applyFont="1" applyFill="1" applyBorder="1" applyAlignment="1">
      <alignment horizontal="justify" vertical="center" wrapText="1"/>
    </xf>
    <xf numFmtId="1" fontId="8" fillId="0" borderId="15" xfId="0" applyNumberFormat="1" applyFont="1" applyFill="1" applyBorder="1" applyAlignment="1">
      <alignment horizontal="justify" vertical="center" wrapText="1"/>
    </xf>
    <xf numFmtId="168" fontId="8" fillId="0" borderId="9"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xf>
    <xf numFmtId="10" fontId="8" fillId="0" borderId="2" xfId="2" applyNumberFormat="1" applyFont="1" applyFill="1" applyBorder="1" applyAlignment="1">
      <alignment horizontal="center" vertical="center"/>
    </xf>
    <xf numFmtId="0" fontId="8" fillId="0" borderId="12" xfId="0" applyFont="1" applyFill="1" applyBorder="1" applyAlignment="1">
      <alignment horizontal="center"/>
    </xf>
    <xf numFmtId="9" fontId="8" fillId="2" borderId="2" xfId="2" applyFont="1" applyFill="1" applyBorder="1" applyAlignment="1">
      <alignment horizontal="center" vertical="center"/>
    </xf>
    <xf numFmtId="9" fontId="8" fillId="2" borderId="15" xfId="2" applyNumberFormat="1" applyFont="1" applyFill="1" applyBorder="1" applyAlignment="1">
      <alignment horizontal="center" vertical="center" wrapText="1"/>
    </xf>
    <xf numFmtId="0" fontId="6" fillId="6" borderId="12" xfId="0" applyFont="1" applyFill="1" applyBorder="1" applyAlignment="1">
      <alignment horizontal="justify" vertical="center"/>
    </xf>
    <xf numFmtId="0" fontId="6" fillId="6" borderId="11" xfId="0" applyFont="1" applyFill="1" applyBorder="1" applyAlignment="1">
      <alignment horizontal="justify" vertical="center"/>
    </xf>
    <xf numFmtId="0" fontId="7" fillId="6" borderId="11" xfId="0" applyFont="1" applyFill="1" applyBorder="1" applyAlignment="1">
      <alignment vertical="center"/>
    </xf>
    <xf numFmtId="0" fontId="6" fillId="5" borderId="7" xfId="0" applyFont="1" applyFill="1" applyBorder="1" applyAlignment="1">
      <alignment horizontal="justify" vertical="center"/>
    </xf>
    <xf numFmtId="166" fontId="6" fillId="5" borderId="5" xfId="0" applyNumberFormat="1" applyFont="1" applyFill="1" applyBorder="1" applyAlignment="1">
      <alignment horizontal="center" vertical="center"/>
    </xf>
    <xf numFmtId="0" fontId="6" fillId="5" borderId="5" xfId="0" applyFont="1" applyFill="1" applyBorder="1" applyAlignment="1">
      <alignment horizontal="center" vertical="center"/>
    </xf>
    <xf numFmtId="1" fontId="6" fillId="5" borderId="5" xfId="0" applyNumberFormat="1" applyFont="1" applyFill="1" applyBorder="1" applyAlignment="1">
      <alignment horizontal="center" vertical="center"/>
    </xf>
    <xf numFmtId="165" fontId="6" fillId="5" borderId="5" xfId="0" applyNumberFormat="1" applyFont="1" applyFill="1" applyBorder="1" applyAlignment="1">
      <alignment horizontal="center" vertical="center"/>
    </xf>
    <xf numFmtId="0" fontId="6" fillId="5" borderId="5" xfId="0" applyFont="1" applyFill="1" applyBorder="1" applyAlignment="1">
      <alignment horizontal="justify" vertical="center"/>
    </xf>
    <xf numFmtId="0" fontId="6" fillId="5" borderId="5" xfId="0" applyFont="1" applyFill="1" applyBorder="1" applyAlignment="1">
      <alignment horizontal="justify" vertical="center" wrapText="1"/>
    </xf>
    <xf numFmtId="165" fontId="6" fillId="5" borderId="5" xfId="0" applyNumberFormat="1" applyFont="1" applyFill="1" applyBorder="1" applyAlignment="1">
      <alignment vertical="center"/>
    </xf>
    <xf numFmtId="164" fontId="6" fillId="5" borderId="5" xfId="0" applyNumberFormat="1" applyFont="1" applyFill="1" applyBorder="1" applyAlignment="1">
      <alignment horizontal="center" vertical="center"/>
    </xf>
    <xf numFmtId="0" fontId="7" fillId="5" borderId="5" xfId="0" applyNumberFormat="1" applyFont="1" applyFill="1" applyBorder="1" applyAlignment="1">
      <alignment vertical="center"/>
    </xf>
    <xf numFmtId="0" fontId="7" fillId="5" borderId="5" xfId="0" applyFont="1" applyFill="1" applyBorder="1" applyAlignment="1">
      <alignment horizontal="center" vertical="center"/>
    </xf>
    <xf numFmtId="49" fontId="6" fillId="3" borderId="8" xfId="0" applyNumberFormat="1" applyFont="1" applyFill="1" applyBorder="1" applyAlignment="1">
      <alignment horizontal="center" vertical="center" textRotation="90" wrapText="1"/>
    </xf>
    <xf numFmtId="0" fontId="6" fillId="0" borderId="3" xfId="0" applyFont="1" applyBorder="1" applyAlignment="1">
      <alignment horizontal="justify" vertical="center" wrapText="1"/>
    </xf>
    <xf numFmtId="0" fontId="6" fillId="0" borderId="6" xfId="0" applyFont="1" applyBorder="1" applyAlignment="1">
      <alignment horizontal="center" vertical="center"/>
    </xf>
    <xf numFmtId="0" fontId="3" fillId="0" borderId="2" xfId="0" applyFont="1" applyBorder="1" applyAlignment="1">
      <alignment vertical="center"/>
    </xf>
    <xf numFmtId="0" fontId="3" fillId="0" borderId="2" xfId="0" applyFont="1" applyBorder="1" applyAlignment="1">
      <alignment vertical="center" wrapText="1"/>
    </xf>
    <xf numFmtId="3" fontId="5" fillId="0" borderId="2" xfId="0" applyNumberFormat="1" applyFont="1" applyBorder="1" applyAlignment="1">
      <alignment horizontal="left" vertical="center" wrapText="1"/>
    </xf>
    <xf numFmtId="1" fontId="6" fillId="3" borderId="9" xfId="0" applyNumberFormat="1" applyFont="1" applyFill="1" applyBorder="1" applyAlignment="1">
      <alignment horizontal="center" vertical="center" wrapText="1"/>
    </xf>
    <xf numFmtId="0" fontId="7" fillId="5" borderId="9" xfId="0" applyFont="1" applyFill="1" applyBorder="1" applyAlignment="1">
      <alignment horizontal="left" vertical="center" wrapText="1"/>
    </xf>
    <xf numFmtId="0" fontId="7" fillId="5" borderId="8" xfId="0" applyFont="1" applyFill="1" applyBorder="1" applyAlignment="1">
      <alignment vertical="center"/>
    </xf>
    <xf numFmtId="0" fontId="7" fillId="5" borderId="11" xfId="0" applyFont="1" applyFill="1" applyBorder="1" applyAlignment="1">
      <alignment vertical="center"/>
    </xf>
    <xf numFmtId="0" fontId="7" fillId="5" borderId="11" xfId="0" applyFont="1" applyFill="1" applyBorder="1" applyAlignment="1">
      <alignment horizontal="center" vertical="center"/>
    </xf>
    <xf numFmtId="0" fontId="6" fillId="5" borderId="11" xfId="0" applyFont="1" applyFill="1" applyBorder="1" applyAlignment="1">
      <alignment vertical="center"/>
    </xf>
    <xf numFmtId="0" fontId="7" fillId="6" borderId="1" xfId="0" applyFont="1" applyFill="1" applyBorder="1" applyAlignment="1">
      <alignment horizontal="left" vertical="center" wrapText="1"/>
    </xf>
    <xf numFmtId="0" fontId="7" fillId="6" borderId="0" xfId="0" applyFont="1" applyFill="1" applyAlignment="1">
      <alignment horizontal="left" vertical="center"/>
    </xf>
    <xf numFmtId="0" fontId="7" fillId="6" borderId="0" xfId="0" applyFont="1" applyFill="1" applyAlignment="1">
      <alignment horizontal="justify" vertical="center" wrapText="1"/>
    </xf>
    <xf numFmtId="0" fontId="6" fillId="6" borderId="3" xfId="0" applyFont="1" applyFill="1" applyBorder="1" applyAlignment="1">
      <alignment horizontal="justify" vertical="center" wrapText="1"/>
    </xf>
    <xf numFmtId="0" fontId="8" fillId="2" borderId="5" xfId="0" applyFont="1" applyFill="1" applyBorder="1" applyAlignment="1">
      <alignment vertical="center" wrapText="1"/>
    </xf>
    <xf numFmtId="0" fontId="8" fillId="2" borderId="7" xfId="0" applyFont="1" applyFill="1" applyBorder="1" applyAlignment="1">
      <alignment vertical="center" wrapText="1"/>
    </xf>
    <xf numFmtId="0" fontId="8" fillId="0" borderId="9" xfId="0" applyFont="1" applyFill="1" applyBorder="1" applyAlignment="1">
      <alignment vertical="center" wrapText="1"/>
    </xf>
    <xf numFmtId="0" fontId="9" fillId="0" borderId="9" xfId="0" applyFont="1" applyBorder="1" applyAlignment="1">
      <alignment vertical="center" wrapText="1"/>
    </xf>
    <xf numFmtId="43" fontId="9" fillId="0" borderId="9" xfId="0" applyNumberFormat="1" applyFont="1" applyBorder="1" applyAlignment="1">
      <alignment vertical="center"/>
    </xf>
    <xf numFmtId="43" fontId="9" fillId="0" borderId="2" xfId="0" applyNumberFormat="1" applyFont="1" applyBorder="1" applyAlignment="1">
      <alignment horizontal="center" vertical="center"/>
    </xf>
    <xf numFmtId="166" fontId="8" fillId="0" borderId="9" xfId="0" applyNumberFormat="1" applyFont="1" applyFill="1" applyBorder="1" applyAlignment="1">
      <alignment horizontal="center" vertical="center"/>
    </xf>
    <xf numFmtId="1" fontId="6" fillId="2" borderId="8" xfId="0" applyNumberFormat="1" applyFont="1" applyFill="1" applyBorder="1" applyAlignment="1">
      <alignment vertical="center" wrapText="1"/>
    </xf>
    <xf numFmtId="1" fontId="6" fillId="2" borderId="5" xfId="0" applyNumberFormat="1" applyFont="1" applyFill="1" applyBorder="1" applyAlignment="1">
      <alignment vertical="center" wrapText="1"/>
    </xf>
    <xf numFmtId="1" fontId="6" fillId="2" borderId="7" xfId="0" applyNumberFormat="1" applyFont="1" applyFill="1" applyBorder="1" applyAlignment="1">
      <alignment vertical="center" wrapText="1"/>
    </xf>
    <xf numFmtId="0" fontId="7" fillId="6" borderId="2" xfId="0" applyFont="1" applyFill="1" applyBorder="1" applyAlignment="1">
      <alignment horizontal="left" vertical="center" wrapText="1"/>
    </xf>
    <xf numFmtId="0" fontId="9" fillId="6" borderId="11" xfId="0" applyFont="1" applyFill="1" applyBorder="1" applyAlignment="1">
      <alignment horizontal="center" vertical="center"/>
    </xf>
    <xf numFmtId="0" fontId="6" fillId="6" borderId="11" xfId="0" applyFont="1" applyFill="1" applyBorder="1" applyAlignment="1">
      <alignment vertical="center"/>
    </xf>
    <xf numFmtId="9" fontId="6" fillId="6" borderId="11" xfId="2" applyFont="1" applyFill="1" applyBorder="1" applyAlignment="1">
      <alignment horizontal="center" vertical="center"/>
    </xf>
    <xf numFmtId="1" fontId="6" fillId="2" borderId="13" xfId="0" applyNumberFormat="1" applyFont="1" applyFill="1" applyBorder="1" applyAlignment="1">
      <alignment vertical="center" wrapText="1"/>
    </xf>
    <xf numFmtId="1" fontId="6" fillId="2" borderId="0" xfId="0" applyNumberFormat="1" applyFont="1" applyFill="1" applyAlignment="1">
      <alignment vertical="center" wrapText="1"/>
    </xf>
    <xf numFmtId="1" fontId="6" fillId="2" borderId="1" xfId="0" applyNumberFormat="1" applyFont="1" applyFill="1" applyBorder="1" applyAlignment="1">
      <alignment vertical="center" wrapText="1"/>
    </xf>
    <xf numFmtId="0" fontId="8" fillId="0" borderId="2" xfId="0" applyFont="1" applyFill="1" applyBorder="1" applyAlignment="1">
      <alignment vertical="center" wrapText="1"/>
    </xf>
    <xf numFmtId="0" fontId="9" fillId="0" borderId="2" xfId="0" applyFont="1" applyBorder="1" applyAlignment="1">
      <alignment vertical="center" wrapText="1"/>
    </xf>
    <xf numFmtId="10" fontId="8" fillId="2" borderId="2" xfId="2" applyNumberFormat="1" applyFont="1" applyFill="1" applyBorder="1" applyAlignment="1">
      <alignment horizontal="center" vertical="center" wrapText="1"/>
    </xf>
    <xf numFmtId="43" fontId="9" fillId="0" borderId="2" xfId="0" applyNumberFormat="1" applyFont="1" applyBorder="1" applyAlignment="1">
      <alignment vertical="center"/>
    </xf>
    <xf numFmtId="1" fontId="8" fillId="0" borderId="2" xfId="0" applyNumberFormat="1" applyFont="1" applyFill="1" applyBorder="1" applyAlignment="1">
      <alignment horizontal="center" vertical="center" wrapText="1"/>
    </xf>
    <xf numFmtId="1" fontId="8" fillId="2" borderId="2" xfId="7" applyNumberFormat="1" applyFont="1" applyFill="1" applyBorder="1" applyAlignment="1">
      <alignment horizontal="center" vertical="center" wrapText="1"/>
    </xf>
    <xf numFmtId="1" fontId="8" fillId="2" borderId="9" xfId="7" applyNumberFormat="1" applyFont="1" applyFill="1" applyBorder="1" applyAlignment="1">
      <alignment horizontal="center" vertical="center" wrapText="1"/>
    </xf>
    <xf numFmtId="9" fontId="6" fillId="6" borderId="3" xfId="2" applyFont="1" applyFill="1" applyBorder="1" applyAlignment="1">
      <alignment horizontal="center" vertical="center"/>
    </xf>
    <xf numFmtId="0" fontId="6" fillId="6" borderId="4" xfId="0" applyFont="1" applyFill="1" applyBorder="1" applyAlignment="1">
      <alignment horizontal="justify" vertical="center" wrapText="1"/>
    </xf>
    <xf numFmtId="0" fontId="8" fillId="2" borderId="8" xfId="0" applyFont="1" applyFill="1" applyBorder="1" applyAlignment="1">
      <alignment vertical="center" wrapText="1"/>
    </xf>
    <xf numFmtId="1" fontId="8" fillId="2" borderId="7" xfId="0" applyNumberFormat="1" applyFont="1" applyFill="1" applyBorder="1" applyAlignment="1">
      <alignment horizontal="justify" vertical="center" wrapText="1"/>
    </xf>
    <xf numFmtId="0" fontId="7" fillId="6" borderId="15" xfId="0" applyFont="1" applyFill="1" applyBorder="1" applyAlignment="1">
      <alignment horizontal="left" vertical="center" wrapText="1"/>
    </xf>
    <xf numFmtId="0" fontId="7" fillId="6" borderId="3" xfId="0" applyFont="1" applyFill="1" applyBorder="1" applyAlignment="1">
      <alignment horizontal="left" vertical="center"/>
    </xf>
    <xf numFmtId="1" fontId="6" fillId="2" borderId="6" xfId="0" applyNumberFormat="1" applyFont="1" applyFill="1" applyBorder="1" applyAlignment="1">
      <alignment vertical="center" wrapText="1"/>
    </xf>
    <xf numFmtId="1" fontId="6" fillId="2" borderId="3" xfId="0" applyNumberFormat="1" applyFont="1" applyFill="1" applyBorder="1" applyAlignment="1">
      <alignment vertical="center" wrapText="1"/>
    </xf>
    <xf numFmtId="1" fontId="6" fillId="2" borderId="4" xfId="0" applyNumberFormat="1" applyFont="1" applyFill="1" applyBorder="1" applyAlignment="1">
      <alignment vertical="center" wrapText="1"/>
    </xf>
    <xf numFmtId="0" fontId="8" fillId="2" borderId="10" xfId="0" applyFont="1" applyFill="1" applyBorder="1" applyAlignment="1">
      <alignment vertical="center" wrapText="1"/>
    </xf>
    <xf numFmtId="0" fontId="8" fillId="2" borderId="11" xfId="0" applyFont="1" applyFill="1" applyBorder="1" applyAlignment="1">
      <alignment vertical="center" wrapText="1"/>
    </xf>
    <xf numFmtId="0" fontId="8" fillId="2" borderId="12" xfId="0" applyFont="1" applyFill="1" applyBorder="1" applyAlignment="1">
      <alignment vertical="center" wrapText="1"/>
    </xf>
    <xf numFmtId="0" fontId="7" fillId="6" borderId="12" xfId="0" applyFont="1" applyFill="1" applyBorder="1" applyAlignment="1">
      <alignment horizontal="justify" vertical="center" wrapText="1"/>
    </xf>
    <xf numFmtId="0" fontId="8" fillId="2" borderId="13" xfId="0" applyFont="1" applyFill="1" applyBorder="1" applyAlignment="1">
      <alignment horizontal="center" vertical="center" wrapText="1"/>
    </xf>
    <xf numFmtId="0" fontId="9" fillId="0" borderId="9" xfId="5" applyNumberFormat="1" applyFont="1" applyFill="1" applyBorder="1">
      <alignment horizontal="center" vertical="center" wrapText="1"/>
    </xf>
    <xf numFmtId="0" fontId="8" fillId="0" borderId="0" xfId="0" applyFont="1" applyAlignment="1">
      <alignment horizontal="center"/>
    </xf>
    <xf numFmtId="0" fontId="9" fillId="0" borderId="2" xfId="5" applyNumberFormat="1" applyFont="1" applyFill="1" applyBorder="1">
      <alignment horizontal="center" vertical="center" wrapText="1"/>
    </xf>
    <xf numFmtId="0" fontId="7" fillId="6" borderId="7" xfId="0" applyFont="1" applyFill="1" applyBorder="1" applyAlignment="1">
      <alignment horizontal="left" vertical="center" wrapText="1"/>
    </xf>
    <xf numFmtId="0" fontId="7" fillId="6" borderId="5" xfId="0" applyFont="1" applyFill="1" applyBorder="1" applyAlignment="1">
      <alignment horizontal="justify" vertical="center" wrapText="1"/>
    </xf>
    <xf numFmtId="10" fontId="8" fillId="2" borderId="9" xfId="2" applyNumberFormat="1" applyFont="1" applyFill="1" applyBorder="1" applyAlignment="1">
      <alignment horizontal="center" vertical="center" wrapText="1"/>
    </xf>
    <xf numFmtId="0" fontId="8" fillId="2" borderId="9" xfId="0" applyFont="1" applyFill="1" applyBorder="1" applyAlignment="1">
      <alignment horizontal="center" vertical="center"/>
    </xf>
    <xf numFmtId="0" fontId="9" fillId="0" borderId="12" xfId="0" applyFont="1" applyBorder="1" applyAlignment="1">
      <alignment horizontal="center" vertical="center" wrapText="1"/>
    </xf>
    <xf numFmtId="10" fontId="8" fillId="0" borderId="2" xfId="2" applyNumberFormat="1" applyFont="1" applyFill="1" applyBorder="1" applyAlignment="1">
      <alignment horizontal="center" vertical="center" wrapText="1"/>
    </xf>
    <xf numFmtId="43" fontId="9" fillId="0" borderId="2" xfId="0" applyNumberFormat="1" applyFont="1" applyFill="1" applyBorder="1" applyAlignment="1">
      <alignment vertical="center"/>
    </xf>
    <xf numFmtId="0" fontId="7" fillId="5" borderId="5" xfId="0" applyFont="1" applyFill="1" applyBorder="1" applyAlignment="1">
      <alignment horizontal="left" vertical="center"/>
    </xf>
    <xf numFmtId="0" fontId="7" fillId="6" borderId="12" xfId="0" applyFont="1" applyFill="1" applyBorder="1" applyAlignment="1">
      <alignment horizontal="left" vertical="center" wrapText="1"/>
    </xf>
    <xf numFmtId="0" fontId="8" fillId="0" borderId="8" xfId="0" applyFont="1" applyBorder="1"/>
    <xf numFmtId="10" fontId="8" fillId="2" borderId="15" xfId="2" applyNumberFormat="1" applyFont="1" applyFill="1" applyBorder="1" applyAlignment="1">
      <alignment horizontal="center" vertical="center" wrapText="1"/>
    </xf>
    <xf numFmtId="0" fontId="9" fillId="2" borderId="2" xfId="0" applyFont="1" applyFill="1" applyBorder="1" applyAlignment="1">
      <alignment vertical="center" wrapText="1"/>
    </xf>
    <xf numFmtId="0" fontId="7" fillId="5" borderId="11" xfId="0" applyFont="1" applyFill="1" applyBorder="1" applyAlignment="1">
      <alignment horizontal="left" vertical="center"/>
    </xf>
    <xf numFmtId="0" fontId="7" fillId="6" borderId="5" xfId="0" applyFont="1" applyFill="1" applyBorder="1" applyAlignment="1">
      <alignment vertical="center"/>
    </xf>
    <xf numFmtId="0" fontId="8" fillId="0" borderId="12" xfId="0" applyFont="1" applyBorder="1" applyAlignment="1">
      <alignment horizontal="center" vertical="center"/>
    </xf>
    <xf numFmtId="9" fontId="8" fillId="0" borderId="2" xfId="2" applyFont="1" applyFill="1" applyBorder="1" applyAlignment="1">
      <alignment horizontal="center" vertical="center"/>
    </xf>
    <xf numFmtId="0" fontId="10" fillId="0" borderId="2" xfId="0" applyFont="1" applyBorder="1" applyAlignment="1">
      <alignment horizontal="justify" vertical="center" wrapText="1"/>
    </xf>
    <xf numFmtId="0" fontId="8" fillId="0" borderId="15" xfId="0" applyFont="1" applyBorder="1" applyAlignment="1">
      <alignment horizontal="justify" vertical="center" wrapText="1"/>
    </xf>
    <xf numFmtId="0" fontId="8" fillId="2" borderId="0" xfId="0" applyFont="1" applyFill="1" applyAlignment="1">
      <alignment horizontal="justify" vertical="center" wrapText="1"/>
    </xf>
    <xf numFmtId="0" fontId="8" fillId="0" borderId="3" xfId="0" applyFont="1" applyBorder="1" applyAlignment="1">
      <alignment horizontal="center"/>
    </xf>
    <xf numFmtId="166" fontId="4" fillId="0" borderId="0" xfId="0" applyNumberFormat="1" applyFont="1" applyAlignment="1">
      <alignment horizontal="center" vertical="center"/>
    </xf>
    <xf numFmtId="0" fontId="6" fillId="2" borderId="1" xfId="0"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9" xfId="0" applyFont="1" applyFill="1" applyBorder="1" applyAlignment="1">
      <alignment horizontal="center" vertical="center" wrapText="1"/>
    </xf>
    <xf numFmtId="0" fontId="9" fillId="2" borderId="9" xfId="0" applyFont="1" applyFill="1" applyBorder="1" applyAlignment="1">
      <alignment horizontal="justify" vertical="center" wrapText="1"/>
    </xf>
    <xf numFmtId="43" fontId="9" fillId="2" borderId="15" xfId="3" applyNumberFormat="1" applyFont="1" applyFill="1" applyBorder="1" applyAlignment="1">
      <alignment horizontal="right" vertical="center"/>
    </xf>
    <xf numFmtId="0" fontId="9" fillId="2" borderId="14" xfId="0" applyFont="1" applyFill="1" applyBorder="1" applyAlignment="1">
      <alignment horizontal="center" vertical="center" wrapText="1"/>
    </xf>
    <xf numFmtId="43" fontId="10" fillId="2" borderId="2" xfId="8"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justify" vertical="center" wrapText="1"/>
    </xf>
    <xf numFmtId="43" fontId="9" fillId="2" borderId="2" xfId="8" applyNumberFormat="1" applyFont="1" applyFill="1" applyBorder="1" applyAlignment="1">
      <alignment horizontal="center" vertical="center" wrapText="1"/>
    </xf>
    <xf numFmtId="43" fontId="8" fillId="2" borderId="2" xfId="0" applyNumberFormat="1" applyFont="1" applyFill="1" applyBorder="1" applyAlignment="1">
      <alignment vertical="center"/>
    </xf>
    <xf numFmtId="43" fontId="9" fillId="2" borderId="2" xfId="9" applyNumberFormat="1" applyFont="1" applyFill="1" applyBorder="1" applyAlignment="1">
      <alignment horizontal="justify" vertical="center"/>
    </xf>
    <xf numFmtId="3" fontId="8" fillId="0" borderId="2" xfId="0" applyNumberFormat="1" applyFont="1" applyBorder="1" applyAlignment="1">
      <alignment horizontal="center" vertical="center"/>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43" fontId="10" fillId="2" borderId="2" xfId="8" applyNumberFormat="1" applyFont="1" applyFill="1" applyBorder="1" applyAlignment="1">
      <alignment vertical="center" wrapText="1"/>
    </xf>
    <xf numFmtId="0" fontId="7" fillId="6" borderId="1" xfId="0" applyNumberFormat="1" applyFont="1" applyFill="1" applyBorder="1" applyAlignment="1">
      <alignment horizontal="left" vertical="center" wrapText="1"/>
    </xf>
    <xf numFmtId="0" fontId="7" fillId="6" borderId="14" xfId="0" applyFont="1" applyFill="1" applyBorder="1" applyAlignment="1">
      <alignment vertical="center"/>
    </xf>
    <xf numFmtId="0" fontId="8" fillId="6" borderId="14" xfId="0" applyFont="1" applyFill="1" applyBorder="1"/>
    <xf numFmtId="0" fontId="8" fillId="6" borderId="2" xfId="0" applyFont="1" applyFill="1" applyBorder="1"/>
    <xf numFmtId="0" fontId="8" fillId="6" borderId="2" xfId="0" applyFont="1" applyFill="1" applyBorder="1" applyAlignment="1">
      <alignment horizontal="center" vertical="center"/>
    </xf>
    <xf numFmtId="0" fontId="8" fillId="6" borderId="2" xfId="0" applyFont="1" applyFill="1" applyBorder="1" applyAlignment="1">
      <alignment horizontal="center"/>
    </xf>
    <xf numFmtId="164" fontId="8" fillId="6" borderId="2" xfId="0" applyNumberFormat="1" applyFont="1" applyFill="1" applyBorder="1" applyAlignment="1">
      <alignment horizontal="center" vertical="center"/>
    </xf>
    <xf numFmtId="43" fontId="8" fillId="6" borderId="2" xfId="0" applyNumberFormat="1" applyFont="1" applyFill="1" applyBorder="1" applyAlignment="1">
      <alignment vertical="center"/>
    </xf>
    <xf numFmtId="0" fontId="9" fillId="6" borderId="2" xfId="0" applyFont="1" applyFill="1" applyBorder="1" applyAlignment="1">
      <alignment horizontal="justify" vertical="center" wrapText="1"/>
    </xf>
    <xf numFmtId="43" fontId="8" fillId="6" borderId="2" xfId="0" applyNumberFormat="1" applyFont="1" applyFill="1" applyBorder="1" applyAlignment="1">
      <alignment horizontal="center" vertical="center"/>
    </xf>
    <xf numFmtId="1" fontId="8" fillId="6" borderId="2" xfId="0" applyNumberFormat="1" applyFont="1" applyFill="1" applyBorder="1" applyAlignment="1">
      <alignment horizontal="center" vertical="center"/>
    </xf>
    <xf numFmtId="3" fontId="8" fillId="6" borderId="2" xfId="0" applyNumberFormat="1" applyFont="1" applyFill="1" applyBorder="1" applyAlignment="1">
      <alignment horizontal="center"/>
    </xf>
    <xf numFmtId="166" fontId="8" fillId="6" borderId="2" xfId="0" applyNumberFormat="1" applyFont="1" applyFill="1" applyBorder="1" applyAlignment="1">
      <alignment horizontal="center" vertical="center"/>
    </xf>
    <xf numFmtId="166" fontId="8" fillId="6" borderId="2" xfId="0" applyNumberFormat="1" applyFont="1" applyFill="1" applyBorder="1" applyAlignment="1">
      <alignment horizontal="center"/>
    </xf>
    <xf numFmtId="0" fontId="8" fillId="6" borderId="2" xfId="0" applyFont="1" applyFill="1" applyBorder="1" applyAlignment="1">
      <alignment horizontal="justify" vertical="center"/>
    </xf>
    <xf numFmtId="0" fontId="9" fillId="0" borderId="12" xfId="3"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justify" vertical="center" wrapText="1"/>
    </xf>
    <xf numFmtId="3" fontId="8" fillId="0" borderId="9" xfId="0" applyNumberFormat="1" applyFont="1" applyBorder="1" applyAlignment="1">
      <alignment horizontal="center" vertical="center"/>
    </xf>
    <xf numFmtId="0" fontId="9" fillId="2" borderId="12" xfId="3" applyNumberFormat="1" applyFont="1" applyFill="1" applyBorder="1" applyAlignment="1">
      <alignment horizontal="center" vertical="center" wrapText="1"/>
    </xf>
    <xf numFmtId="0" fontId="8" fillId="0" borderId="3" xfId="0" applyFont="1" applyFill="1" applyBorder="1"/>
    <xf numFmtId="0" fontId="8" fillId="0" borderId="4" xfId="0" applyFont="1" applyFill="1" applyBorder="1"/>
    <xf numFmtId="3" fontId="8" fillId="0" borderId="2" xfId="0" applyNumberFormat="1" applyFont="1" applyFill="1" applyBorder="1" applyAlignment="1">
      <alignment horizontal="center"/>
    </xf>
    <xf numFmtId="0" fontId="4" fillId="2" borderId="0" xfId="0" applyFont="1" applyFill="1" applyAlignment="1">
      <alignment horizontal="center" vertical="center" wrapText="1"/>
    </xf>
    <xf numFmtId="165" fontId="8" fillId="0" borderId="0" xfId="0" applyNumberFormat="1" applyFont="1" applyAlignment="1">
      <alignment horizontal="center" vertical="center"/>
    </xf>
    <xf numFmtId="165" fontId="8" fillId="0" borderId="0" xfId="0" applyNumberFormat="1" applyFont="1" applyAlignment="1">
      <alignment vertical="center"/>
    </xf>
    <xf numFmtId="172" fontId="0" fillId="0" borderId="0" xfId="0" applyNumberFormat="1"/>
    <xf numFmtId="9" fontId="8" fillId="0" borderId="2" xfId="2" applyFont="1" applyFill="1" applyBorder="1" applyAlignment="1">
      <alignment horizontal="center" vertical="center" wrapText="1"/>
    </xf>
    <xf numFmtId="0" fontId="9" fillId="0" borderId="2" xfId="0" applyFont="1" applyBorder="1" applyAlignment="1">
      <alignment horizontal="center" vertical="center"/>
    </xf>
    <xf numFmtId="0" fontId="8" fillId="0" borderId="7" xfId="0" applyFont="1" applyBorder="1" applyAlignment="1">
      <alignment vertical="center" wrapText="1"/>
    </xf>
    <xf numFmtId="0" fontId="8" fillId="0" borderId="5" xfId="0" applyFont="1" applyBorder="1" applyAlignment="1">
      <alignment vertical="center" wrapText="1"/>
    </xf>
    <xf numFmtId="3" fontId="6" fillId="6" borderId="11" xfId="0" applyNumberFormat="1" applyFont="1" applyFill="1" applyBorder="1" applyAlignment="1">
      <alignment horizontal="center" vertical="center"/>
    </xf>
    <xf numFmtId="0" fontId="6" fillId="6" borderId="0" xfId="0" applyFont="1" applyFill="1" applyAlignment="1">
      <alignment horizontal="justify" vertical="center" wrapText="1"/>
    </xf>
    <xf numFmtId="165" fontId="6" fillId="6" borderId="0" xfId="0" applyNumberFormat="1" applyFont="1" applyFill="1" applyAlignment="1">
      <alignment vertical="center"/>
    </xf>
    <xf numFmtId="164" fontId="6" fillId="6" borderId="0" xfId="0" applyNumberFormat="1" applyFont="1" applyFill="1" applyAlignment="1">
      <alignment horizontal="center" vertical="center"/>
    </xf>
    <xf numFmtId="0" fontId="6" fillId="6" borderId="0" xfId="0" applyFont="1" applyFill="1" applyAlignment="1">
      <alignment horizontal="center" vertical="center"/>
    </xf>
    <xf numFmtId="0" fontId="6" fillId="6" borderId="0" xfId="0" applyFont="1" applyFill="1" applyAlignment="1">
      <alignment horizontal="center" vertical="center" wrapText="1"/>
    </xf>
    <xf numFmtId="0" fontId="7" fillId="6" borderId="0" xfId="0" applyFont="1" applyFill="1" applyAlignment="1">
      <alignment horizontal="center" vertical="center"/>
    </xf>
    <xf numFmtId="3" fontId="8" fillId="0" borderId="8" xfId="0" applyNumberFormat="1" applyFont="1" applyBorder="1" applyAlignment="1">
      <alignment horizontal="center" vertical="center"/>
    </xf>
    <xf numFmtId="43" fontId="9" fillId="2" borderId="2" xfId="0" applyNumberFormat="1" applyFont="1" applyFill="1" applyBorder="1" applyAlignment="1">
      <alignment vertical="center"/>
    </xf>
    <xf numFmtId="0" fontId="9" fillId="0" borderId="7" xfId="5" applyNumberFormat="1" applyFont="1" applyFill="1" applyBorder="1">
      <alignment horizontal="center" vertical="center" wrapText="1"/>
    </xf>
    <xf numFmtId="0" fontId="8" fillId="2" borderId="1" xfId="0" applyFont="1" applyFill="1" applyBorder="1" applyAlignment="1">
      <alignment vertical="center" wrapText="1"/>
    </xf>
    <xf numFmtId="0" fontId="8" fillId="2" borderId="0" xfId="0" applyFont="1" applyFill="1" applyAlignment="1">
      <alignment vertical="center" wrapText="1"/>
    </xf>
    <xf numFmtId="43" fontId="9" fillId="0" borderId="10" xfId="10" applyNumberFormat="1" applyFont="1" applyFill="1" applyBorder="1" applyAlignment="1">
      <alignment horizontal="right" vertical="center" wrapText="1"/>
    </xf>
    <xf numFmtId="0" fontId="9" fillId="0" borderId="12" xfId="5" applyNumberFormat="1" applyFont="1" applyFill="1" applyBorder="1">
      <alignment horizontal="center" vertical="center" wrapText="1"/>
    </xf>
    <xf numFmtId="9" fontId="8" fillId="2" borderId="15" xfId="2" applyFont="1" applyFill="1" applyBorder="1" applyAlignment="1">
      <alignment horizontal="center" vertical="center" wrapText="1"/>
    </xf>
    <xf numFmtId="9" fontId="8" fillId="2" borderId="9" xfId="2" applyFont="1" applyFill="1" applyBorder="1" applyAlignment="1">
      <alignment horizontal="center" vertical="center" wrapText="1"/>
    </xf>
    <xf numFmtId="0" fontId="9" fillId="0" borderId="12" xfId="0" applyFont="1" applyBorder="1" applyAlignment="1">
      <alignment horizontal="justify" vertical="center" wrapText="1"/>
    </xf>
    <xf numFmtId="43" fontId="9" fillId="0" borderId="10" xfId="10" applyNumberFormat="1" applyFont="1" applyBorder="1" applyAlignment="1">
      <alignment horizontal="right" vertical="center" wrapText="1"/>
    </xf>
    <xf numFmtId="0" fontId="4" fillId="0" borderId="2" xfId="0" applyFont="1" applyFill="1" applyBorder="1" applyAlignment="1">
      <alignment vertical="center" wrapText="1"/>
    </xf>
    <xf numFmtId="0" fontId="9" fillId="0" borderId="12" xfId="0" applyFont="1" applyFill="1" applyBorder="1" applyAlignment="1">
      <alignment horizontal="center" vertical="center"/>
    </xf>
    <xf numFmtId="0" fontId="8" fillId="0" borderId="1" xfId="0" applyFont="1" applyFill="1" applyBorder="1" applyAlignment="1">
      <alignment vertical="center" wrapText="1"/>
    </xf>
    <xf numFmtId="0" fontId="8" fillId="0" borderId="0" xfId="0" applyFont="1" applyFill="1" applyAlignment="1">
      <alignment vertical="center" wrapText="1"/>
    </xf>
    <xf numFmtId="0" fontId="8" fillId="0"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1" fontId="8" fillId="0" borderId="13" xfId="0" applyNumberFormat="1" applyFont="1" applyFill="1" applyBorder="1" applyAlignment="1">
      <alignment horizontal="center" vertical="center" wrapText="1"/>
    </xf>
    <xf numFmtId="0" fontId="4" fillId="0" borderId="9" xfId="0" applyFont="1" applyFill="1" applyBorder="1" applyAlignment="1">
      <alignment horizontal="left" vertical="center" wrapText="1"/>
    </xf>
    <xf numFmtId="0" fontId="8" fillId="0" borderId="7" xfId="0" applyFont="1" applyFill="1" applyBorder="1" applyAlignment="1">
      <alignment vertical="center" wrapText="1"/>
    </xf>
    <xf numFmtId="0" fontId="8" fillId="0" borderId="5" xfId="0" applyFont="1" applyFill="1" applyBorder="1" applyAlignment="1">
      <alignment vertical="center" wrapText="1"/>
    </xf>
    <xf numFmtId="0" fontId="8" fillId="0" borderId="5" xfId="0" applyFont="1" applyFill="1" applyBorder="1"/>
    <xf numFmtId="0" fontId="6" fillId="6" borderId="1" xfId="0" applyFont="1" applyFill="1" applyBorder="1" applyAlignment="1">
      <alignment horizontal="justify" vertical="center"/>
    </xf>
    <xf numFmtId="166" fontId="6" fillId="6" borderId="0" xfId="0" applyNumberFormat="1" applyFont="1" applyFill="1" applyAlignment="1">
      <alignment horizontal="center" vertical="center"/>
    </xf>
    <xf numFmtId="1" fontId="6" fillId="6" borderId="0" xfId="0" applyNumberFormat="1" applyFont="1" applyFill="1" applyAlignment="1">
      <alignment horizontal="center" vertical="center"/>
    </xf>
    <xf numFmtId="165" fontId="6" fillId="6" borderId="0" xfId="0" applyNumberFormat="1" applyFont="1" applyFill="1" applyAlignment="1">
      <alignment horizontal="center" vertical="center"/>
    </xf>
    <xf numFmtId="0" fontId="6" fillId="6" borderId="0" xfId="0" applyFont="1" applyFill="1" applyAlignment="1">
      <alignment horizontal="justify" vertical="center"/>
    </xf>
    <xf numFmtId="0" fontId="7" fillId="6" borderId="7" xfId="0" applyFont="1" applyFill="1" applyBorder="1" applyAlignment="1">
      <alignment horizontal="left" vertical="center"/>
    </xf>
    <xf numFmtId="0" fontId="6" fillId="5" borderId="11" xfId="0" applyFont="1" applyFill="1" applyBorder="1" applyAlignment="1">
      <alignment horizontal="justify" vertical="center"/>
    </xf>
    <xf numFmtId="0" fontId="7" fillId="5" borderId="5" xfId="0" applyFont="1" applyFill="1" applyBorder="1" applyAlignment="1">
      <alignment vertical="center"/>
    </xf>
    <xf numFmtId="0" fontId="7" fillId="5" borderId="7" xfId="0" applyFont="1" applyFill="1" applyBorder="1" applyAlignment="1">
      <alignment horizontal="left"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3" borderId="2" xfId="0" applyFont="1" applyFill="1" applyBorder="1" applyAlignment="1">
      <alignment horizontal="center" vertical="center" wrapText="1"/>
    </xf>
    <xf numFmtId="166" fontId="6" fillId="3" borderId="2" xfId="0" applyNumberFormat="1" applyFont="1" applyFill="1" applyBorder="1" applyAlignment="1">
      <alignment horizontal="center" vertical="center" wrapText="1"/>
    </xf>
    <xf numFmtId="0" fontId="8" fillId="0" borderId="0" xfId="0" applyFont="1" applyAlignment="1">
      <alignment horizontal="center"/>
    </xf>
    <xf numFmtId="0" fontId="9" fillId="0" borderId="7" xfId="5" applyNumberFormat="1" applyFont="1" applyFill="1" applyBorder="1">
      <alignment horizontal="center" vertical="center" wrapText="1"/>
    </xf>
    <xf numFmtId="1" fontId="8" fillId="2" borderId="8" xfId="0" applyNumberFormat="1" applyFont="1" applyFill="1" applyBorder="1" applyAlignment="1">
      <alignment vertical="center" wrapText="1"/>
    </xf>
    <xf numFmtId="0" fontId="4" fillId="0" borderId="2" xfId="0" applyFont="1" applyBorder="1" applyAlignment="1">
      <alignment horizontal="center" vertical="center" wrapText="1"/>
    </xf>
    <xf numFmtId="167" fontId="4" fillId="0" borderId="2" xfId="8" applyFont="1" applyFill="1" applyBorder="1" applyAlignment="1">
      <alignment horizontal="center" vertical="center" wrapText="1"/>
    </xf>
    <xf numFmtId="0" fontId="18" fillId="0" borderId="9" xfId="0" applyFont="1" applyFill="1" applyBorder="1" applyAlignment="1">
      <alignment horizontal="center" vertical="center"/>
    </xf>
    <xf numFmtId="0" fontId="4" fillId="0" borderId="2" xfId="0" applyFont="1" applyBorder="1" applyAlignment="1">
      <alignment horizontal="justify" vertical="center" wrapText="1"/>
    </xf>
    <xf numFmtId="0" fontId="18" fillId="0" borderId="14" xfId="0" applyFont="1" applyFill="1" applyBorder="1" applyAlignment="1">
      <alignment horizontal="center" vertical="center" wrapText="1"/>
    </xf>
    <xf numFmtId="1" fontId="8" fillId="2" borderId="6" xfId="0" applyNumberFormat="1" applyFont="1" applyFill="1" applyBorder="1" applyAlignment="1">
      <alignment vertical="center" wrapText="1"/>
    </xf>
    <xf numFmtId="0" fontId="18" fillId="0" borderId="15" xfId="0" applyFont="1" applyFill="1" applyBorder="1" applyAlignment="1">
      <alignment horizontal="center" vertical="center"/>
    </xf>
    <xf numFmtId="167" fontId="4" fillId="0" borderId="2" xfId="8" applyFont="1" applyBorder="1" applyAlignment="1">
      <alignment horizontal="center" vertical="center"/>
    </xf>
    <xf numFmtId="0" fontId="4" fillId="0" borderId="2" xfId="11" applyFont="1" applyBorder="1" applyAlignment="1">
      <alignment horizontal="center" vertical="center"/>
    </xf>
    <xf numFmtId="0" fontId="4" fillId="0" borderId="2" xfId="11" applyFont="1" applyBorder="1" applyAlignment="1">
      <alignment horizontal="center" vertical="center" wrapText="1"/>
    </xf>
    <xf numFmtId="0" fontId="6" fillId="6" borderId="1" xfId="0" applyFont="1" applyFill="1" applyBorder="1" applyAlignment="1">
      <alignment horizontal="left" vertical="center"/>
    </xf>
    <xf numFmtId="1" fontId="8" fillId="0" borderId="13" xfId="0" applyNumberFormat="1" applyFont="1" applyBorder="1" applyAlignment="1"/>
    <xf numFmtId="1" fontId="8" fillId="0" borderId="0" xfId="0" applyNumberFormat="1" applyFont="1" applyBorder="1" applyAlignment="1"/>
    <xf numFmtId="1" fontId="8" fillId="0" borderId="8" xfId="0" applyNumberFormat="1" applyFont="1" applyBorder="1" applyAlignment="1"/>
    <xf numFmtId="1" fontId="8" fillId="0" borderId="5" xfId="0" applyNumberFormat="1" applyFont="1" applyBorder="1" applyAlignment="1"/>
    <xf numFmtId="1" fontId="8" fillId="0" borderId="7" xfId="0" applyNumberFormat="1" applyFont="1" applyBorder="1" applyAlignment="1"/>
    <xf numFmtId="43" fontId="8" fillId="0" borderId="2" xfId="8" applyNumberFormat="1" applyFont="1" applyBorder="1" applyAlignment="1">
      <alignment vertical="center" wrapText="1"/>
    </xf>
    <xf numFmtId="0" fontId="4" fillId="2" borderId="2" xfId="0" applyFont="1" applyFill="1" applyBorder="1" applyAlignment="1">
      <alignment horizontal="justify" vertical="center" wrapText="1"/>
    </xf>
    <xf numFmtId="0" fontId="8" fillId="2" borderId="2" xfId="0" applyFont="1" applyFill="1" applyBorder="1" applyAlignment="1">
      <alignment horizontal="left" vertical="center" wrapText="1"/>
    </xf>
    <xf numFmtId="43" fontId="9" fillId="0" borderId="2" xfId="8" applyNumberFormat="1" applyFont="1" applyFill="1" applyBorder="1" applyAlignment="1">
      <alignment vertical="center" wrapText="1"/>
    </xf>
    <xf numFmtId="166" fontId="8" fillId="2" borderId="2" xfId="0" applyNumberFormat="1" applyFont="1" applyFill="1" applyBorder="1" applyAlignment="1">
      <alignment horizontal="center" vertical="center" wrapText="1"/>
    </xf>
    <xf numFmtId="43" fontId="8" fillId="2" borderId="0" xfId="0" applyNumberFormat="1" applyFont="1" applyFill="1" applyAlignment="1">
      <alignment vertical="center"/>
    </xf>
    <xf numFmtId="0" fontId="8" fillId="0" borderId="0" xfId="0" applyFont="1" applyAlignment="1">
      <alignment horizontal="center" vertical="center"/>
    </xf>
    <xf numFmtId="166" fontId="8" fillId="0" borderId="0" xfId="0" applyNumberFormat="1" applyFont="1" applyFill="1" applyAlignment="1">
      <alignment horizontal="right" vertical="center"/>
    </xf>
    <xf numFmtId="0" fontId="6" fillId="0" borderId="6" xfId="0" applyFont="1" applyBorder="1" applyAlignment="1">
      <alignment horizontal="left" vertical="center"/>
    </xf>
    <xf numFmtId="0" fontId="6" fillId="5" borderId="5" xfId="0" applyFont="1" applyFill="1" applyBorder="1" applyAlignment="1">
      <alignment vertical="center"/>
    </xf>
    <xf numFmtId="0" fontId="6" fillId="5" borderId="5" xfId="0" applyFont="1" applyFill="1" applyBorder="1" applyAlignment="1">
      <alignment horizontal="left" vertical="center"/>
    </xf>
    <xf numFmtId="0" fontId="7" fillId="6" borderId="12" xfId="0" applyNumberFormat="1" applyFont="1" applyFill="1" applyBorder="1" applyAlignment="1">
      <alignment horizontal="left" vertical="center"/>
    </xf>
    <xf numFmtId="0" fontId="6" fillId="6" borderId="11" xfId="0" applyFont="1" applyFill="1" applyBorder="1" applyAlignment="1">
      <alignment horizontal="left" vertical="center"/>
    </xf>
    <xf numFmtId="0" fontId="8" fillId="2" borderId="5" xfId="0" applyFont="1" applyFill="1" applyBorder="1"/>
    <xf numFmtId="0" fontId="9" fillId="0" borderId="2" xfId="0" applyNumberFormat="1" applyFont="1" applyBorder="1" applyAlignment="1">
      <alignment horizontal="center" vertical="center" wrapText="1"/>
    </xf>
    <xf numFmtId="0" fontId="9" fillId="0" borderId="2" xfId="3" applyNumberFormat="1" applyFont="1" applyFill="1" applyBorder="1" applyAlignment="1">
      <alignment horizontal="justify" vertical="center" wrapText="1"/>
    </xf>
    <xf numFmtId="43" fontId="9" fillId="0" borderId="9" xfId="0" applyNumberFormat="1" applyFont="1" applyFill="1" applyBorder="1" applyAlignment="1">
      <alignment vertical="center"/>
    </xf>
    <xf numFmtId="9" fontId="8" fillId="2" borderId="15" xfId="2" applyFont="1" applyFill="1" applyBorder="1" applyAlignment="1">
      <alignment horizontal="center" vertical="center"/>
    </xf>
    <xf numFmtId="9" fontId="8" fillId="2" borderId="2" xfId="2" applyNumberFormat="1" applyFont="1" applyFill="1" applyBorder="1" applyAlignment="1">
      <alignment horizontal="center" vertical="center"/>
    </xf>
    <xf numFmtId="9" fontId="8" fillId="2" borderId="15" xfId="2" applyNumberFormat="1" applyFont="1" applyFill="1" applyBorder="1" applyAlignment="1">
      <alignment horizontal="center" vertical="center"/>
    </xf>
    <xf numFmtId="171" fontId="8" fillId="2" borderId="2" xfId="7" applyFont="1" applyFill="1" applyBorder="1" applyAlignment="1">
      <alignment vertical="center"/>
    </xf>
    <xf numFmtId="1" fontId="9" fillId="0" borderId="2" xfId="0" applyNumberFormat="1" applyFont="1" applyFill="1" applyBorder="1" applyAlignment="1">
      <alignment horizontal="center" vertical="center" wrapText="1"/>
    </xf>
    <xf numFmtId="1" fontId="4" fillId="0" borderId="6" xfId="0" applyNumberFormat="1" applyFont="1" applyBorder="1"/>
    <xf numFmtId="0" fontId="4" fillId="0" borderId="4" xfId="0" applyFont="1" applyBorder="1"/>
    <xf numFmtId="0" fontId="4" fillId="0" borderId="11" xfId="0" applyFont="1" applyBorder="1"/>
    <xf numFmtId="0" fontId="4" fillId="0" borderId="12" xfId="0" applyFont="1" applyBorder="1"/>
    <xf numFmtId="0" fontId="4" fillId="2" borderId="2" xfId="0" applyFont="1" applyFill="1" applyBorder="1" applyAlignment="1">
      <alignment horizontal="justify" vertical="center"/>
    </xf>
    <xf numFmtId="0" fontId="4" fillId="2" borderId="2" xfId="0" applyFont="1" applyFill="1" applyBorder="1"/>
    <xf numFmtId="0" fontId="8" fillId="2" borderId="2" xfId="0" applyFont="1" applyFill="1" applyBorder="1" applyAlignment="1">
      <alignment horizontal="left" vertical="center"/>
    </xf>
    <xf numFmtId="0" fontId="4" fillId="2" borderId="2" xfId="0" applyFont="1" applyFill="1" applyBorder="1" applyAlignment="1">
      <alignment horizontal="center"/>
    </xf>
    <xf numFmtId="164" fontId="4" fillId="2" borderId="2" xfId="0" applyNumberFormat="1" applyFont="1" applyFill="1" applyBorder="1" applyAlignment="1">
      <alignment horizontal="center" vertical="center"/>
    </xf>
    <xf numFmtId="0" fontId="4" fillId="0" borderId="2" xfId="0" applyFont="1" applyFill="1" applyBorder="1" applyAlignment="1">
      <alignment horizontal="justify" vertical="center" wrapText="1"/>
    </xf>
    <xf numFmtId="1"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center"/>
    </xf>
    <xf numFmtId="0" fontId="4" fillId="0" borderId="2" xfId="0" applyFont="1" applyBorder="1" applyAlignment="1">
      <alignment horizontal="center"/>
    </xf>
    <xf numFmtId="166" fontId="4" fillId="0" borderId="2" xfId="0" applyNumberFormat="1" applyFont="1" applyFill="1" applyBorder="1" applyAlignment="1">
      <alignment horizontal="center" vertical="center"/>
    </xf>
    <xf numFmtId="166" fontId="4" fillId="0" borderId="2" xfId="0" applyNumberFormat="1" applyFont="1" applyBorder="1" applyAlignment="1">
      <alignment horizontal="center"/>
    </xf>
    <xf numFmtId="0" fontId="4" fillId="0" borderId="2" xfId="0" applyFont="1" applyBorder="1" applyAlignment="1">
      <alignment horizontal="justify" vertical="center"/>
    </xf>
    <xf numFmtId="0" fontId="8" fillId="2" borderId="0" xfId="0" applyFont="1" applyFill="1" applyAlignment="1">
      <alignment horizontal="left" vertical="center"/>
    </xf>
    <xf numFmtId="9" fontId="4" fillId="2" borderId="0" xfId="2" applyFont="1" applyFill="1" applyAlignment="1">
      <alignment horizontal="center" vertical="center"/>
    </xf>
    <xf numFmtId="0" fontId="4" fillId="2" borderId="0" xfId="0" applyFont="1" applyFill="1" applyAlignment="1">
      <alignment horizontal="justify"/>
    </xf>
    <xf numFmtId="173" fontId="4" fillId="2" borderId="0" xfId="0" applyNumberFormat="1" applyFont="1" applyFill="1" applyAlignment="1">
      <alignment horizontal="justify" vertical="center"/>
    </xf>
    <xf numFmtId="0" fontId="4" fillId="0" borderId="3" xfId="0" applyFont="1" applyBorder="1" applyAlignment="1">
      <alignment horizontal="center"/>
    </xf>
    <xf numFmtId="0" fontId="8" fillId="0" borderId="2" xfId="0" applyFont="1" applyFill="1" applyBorder="1" applyAlignment="1">
      <alignment horizontal="justify"/>
    </xf>
    <xf numFmtId="14" fontId="9" fillId="0" borderId="2" xfId="0" applyNumberFormat="1" applyFont="1" applyFill="1" applyBorder="1" applyAlignment="1">
      <alignment horizontal="center" vertical="center" wrapText="1"/>
    </xf>
    <xf numFmtId="3" fontId="8" fillId="0" borderId="2" xfId="0" applyNumberFormat="1" applyFont="1" applyFill="1" applyBorder="1" applyAlignment="1">
      <alignment horizontal="center" vertical="center"/>
    </xf>
    <xf numFmtId="43" fontId="8" fillId="0" borderId="2" xfId="10" applyFont="1" applyFill="1" applyBorder="1" applyAlignment="1">
      <alignment horizontal="justify" vertical="center" wrapText="1"/>
    </xf>
    <xf numFmtId="43" fontId="8" fillId="0" borderId="2" xfId="10" applyFont="1" applyFill="1" applyBorder="1" applyAlignment="1">
      <alignment horizontal="center" vertical="center" wrapText="1"/>
    </xf>
    <xf numFmtId="43" fontId="9" fillId="0" borderId="2" xfId="10" applyFont="1" applyFill="1" applyBorder="1" applyAlignment="1">
      <alignment horizontal="justify" vertical="center" wrapText="1"/>
    </xf>
    <xf numFmtId="43" fontId="9" fillId="0" borderId="15" xfId="10" applyFont="1" applyFill="1" applyBorder="1" applyAlignment="1">
      <alignment horizontal="center" vertical="center" wrapText="1"/>
    </xf>
    <xf numFmtId="0" fontId="8" fillId="0" borderId="7" xfId="0" applyFont="1" applyFill="1" applyBorder="1"/>
    <xf numFmtId="0" fontId="8" fillId="0" borderId="8" xfId="0" applyFont="1" applyFill="1" applyBorder="1"/>
    <xf numFmtId="164" fontId="8" fillId="6" borderId="11" xfId="0" applyNumberFormat="1" applyFont="1" applyFill="1" applyBorder="1" applyAlignment="1">
      <alignment horizontal="justify" vertical="center" wrapText="1"/>
    </xf>
    <xf numFmtId="164" fontId="8" fillId="6" borderId="11" xfId="0" applyNumberFormat="1" applyFont="1" applyFill="1" applyBorder="1" applyAlignment="1">
      <alignment horizontal="center" vertical="center"/>
    </xf>
    <xf numFmtId="0" fontId="8" fillId="6" borderId="11" xfId="0" applyFont="1" applyFill="1" applyBorder="1" applyAlignment="1">
      <alignment horizontal="center" vertical="center"/>
    </xf>
    <xf numFmtId="43" fontId="8" fillId="6" borderId="11" xfId="10" applyFont="1" applyFill="1" applyBorder="1" applyAlignment="1">
      <alignment horizontal="justify" vertical="center" wrapText="1"/>
    </xf>
    <xf numFmtId="43" fontId="8" fillId="6" borderId="11" xfId="10" applyFont="1" applyFill="1" applyBorder="1" applyAlignment="1">
      <alignment horizontal="center"/>
    </xf>
    <xf numFmtId="43" fontId="8" fillId="6" borderId="11" xfId="10" applyFont="1" applyFill="1" applyBorder="1"/>
    <xf numFmtId="0" fontId="8" fillId="6" borderId="11" xfId="0" applyFont="1" applyFill="1" applyBorder="1" applyAlignment="1">
      <alignment horizontal="justify" vertical="center" wrapText="1"/>
    </xf>
    <xf numFmtId="43" fontId="8" fillId="6" borderId="11" xfId="10" applyFont="1" applyFill="1" applyBorder="1" applyAlignment="1">
      <alignment horizontal="justify" vertical="center"/>
    </xf>
    <xf numFmtId="9" fontId="8" fillId="6" borderId="11" xfId="2" applyFont="1" applyFill="1" applyBorder="1" applyAlignment="1">
      <alignment horizontal="center" vertical="center"/>
    </xf>
    <xf numFmtId="0" fontId="8" fillId="6" borderId="11" xfId="0" applyFont="1" applyFill="1" applyBorder="1" applyAlignment="1">
      <alignment horizontal="center" vertical="center" wrapText="1"/>
    </xf>
    <xf numFmtId="0" fontId="8" fillId="6" borderId="11" xfId="0" applyFont="1" applyFill="1" applyBorder="1"/>
    <xf numFmtId="0" fontId="7" fillId="6" borderId="10" xfId="0" applyFont="1" applyFill="1" applyBorder="1" applyAlignment="1">
      <alignment horizontal="left" vertical="center"/>
    </xf>
    <xf numFmtId="0" fontId="7" fillId="6" borderId="11" xfId="0" applyFont="1" applyFill="1" applyBorder="1" applyAlignment="1">
      <alignment horizontal="left" vertical="center" wrapText="1"/>
    </xf>
    <xf numFmtId="1" fontId="8" fillId="0" borderId="8" xfId="0" applyNumberFormat="1" applyFont="1" applyBorder="1"/>
    <xf numFmtId="43" fontId="7" fillId="5" borderId="11" xfId="10" applyFont="1" applyFill="1" applyBorder="1" applyAlignment="1">
      <alignment horizontal="justify" vertical="center" wrapText="1"/>
    </xf>
    <xf numFmtId="43" fontId="7" fillId="5" borderId="11" xfId="10" applyFont="1" applyFill="1" applyBorder="1" applyAlignment="1">
      <alignment horizontal="center" vertical="center"/>
    </xf>
    <xf numFmtId="43" fontId="7" fillId="5" borderId="11" xfId="10" applyFont="1" applyFill="1" applyBorder="1" applyAlignment="1">
      <alignment horizontal="justify" vertical="center"/>
    </xf>
    <xf numFmtId="9" fontId="7" fillId="5" borderId="11" xfId="2" applyFont="1" applyFill="1" applyBorder="1" applyAlignment="1">
      <alignment horizontal="center" vertical="center"/>
    </xf>
    <xf numFmtId="0" fontId="9" fillId="5" borderId="11" xfId="0" applyFont="1" applyFill="1" applyBorder="1" applyAlignment="1">
      <alignment horizontal="center" vertical="center"/>
    </xf>
    <xf numFmtId="0" fontId="7" fillId="5" borderId="8" xfId="0" applyFont="1" applyFill="1" applyBorder="1" applyAlignment="1">
      <alignment horizontal="left" vertical="center" wrapText="1"/>
    </xf>
    <xf numFmtId="14" fontId="9" fillId="2" borderId="8" xfId="0" applyNumberFormat="1" applyFont="1" applyFill="1" applyBorder="1" applyAlignment="1" applyProtection="1">
      <alignment horizontal="center" vertical="center" wrapText="1"/>
      <protection locked="0"/>
    </xf>
    <xf numFmtId="174" fontId="8" fillId="2" borderId="2" xfId="0" applyNumberFormat="1" applyFont="1" applyFill="1" applyBorder="1" applyAlignment="1">
      <alignment horizontal="center" vertical="center"/>
    </xf>
    <xf numFmtId="174" fontId="8" fillId="2" borderId="2" xfId="12" applyNumberFormat="1" applyFont="1" applyFill="1" applyBorder="1" applyAlignment="1">
      <alignment vertical="center"/>
    </xf>
    <xf numFmtId="174" fontId="8" fillId="2" borderId="10" xfId="12" applyNumberFormat="1" applyFont="1" applyFill="1" applyBorder="1" applyAlignment="1">
      <alignment vertical="center"/>
    </xf>
    <xf numFmtId="43" fontId="9" fillId="2" borderId="14" xfId="10" applyFont="1" applyFill="1" applyBorder="1" applyAlignment="1">
      <alignment horizontal="justify" vertical="center" wrapText="1"/>
    </xf>
    <xf numFmtId="43" fontId="9" fillId="2" borderId="14" xfId="10" applyFont="1" applyFill="1" applyBorder="1" applyAlignment="1">
      <alignment horizontal="center" vertical="center" wrapText="1"/>
    </xf>
    <xf numFmtId="43" fontId="8" fillId="2" borderId="2" xfId="10" applyFont="1" applyFill="1" applyBorder="1" applyAlignment="1">
      <alignment horizontal="justify" vertical="center" wrapText="1"/>
    </xf>
    <xf numFmtId="0" fontId="9" fillId="2" borderId="9" xfId="0" applyFont="1" applyFill="1" applyBorder="1" applyAlignment="1" applyProtection="1">
      <alignment vertical="center" wrapText="1"/>
      <protection locked="0"/>
    </xf>
    <xf numFmtId="0" fontId="9" fillId="2" borderId="9" xfId="0" applyFont="1" applyFill="1" applyBorder="1" applyAlignment="1" applyProtection="1">
      <alignment horizontal="justify" vertical="center" wrapText="1"/>
      <protection locked="0"/>
    </xf>
    <xf numFmtId="1" fontId="8" fillId="0" borderId="0" xfId="0" applyNumberFormat="1" applyFont="1" applyFill="1"/>
    <xf numFmtId="0" fontId="8" fillId="0" borderId="2" xfId="5" applyNumberFormat="1" applyFont="1" applyFill="1" applyBorder="1" applyAlignment="1">
      <alignment horizontal="center" vertical="center" wrapText="1"/>
    </xf>
    <xf numFmtId="0" fontId="7" fillId="5" borderId="10" xfId="0" applyFont="1" applyFill="1" applyBorder="1" applyAlignment="1">
      <alignment horizontal="left" vertical="center" wrapText="1"/>
    </xf>
    <xf numFmtId="43" fontId="9" fillId="0" borderId="9" xfId="10" applyFont="1" applyFill="1" applyBorder="1" applyAlignment="1">
      <alignment horizontal="justify" vertical="center" wrapText="1"/>
    </xf>
    <xf numFmtId="43" fontId="9" fillId="0" borderId="9" xfId="10" applyFont="1" applyFill="1" applyBorder="1" applyAlignment="1">
      <alignment horizontal="center" vertical="center" wrapText="1"/>
    </xf>
    <xf numFmtId="0" fontId="8" fillId="0" borderId="6" xfId="0" applyFont="1" applyFill="1" applyBorder="1"/>
    <xf numFmtId="0" fontId="8" fillId="0" borderId="15" xfId="0" applyFont="1" applyFill="1" applyBorder="1"/>
    <xf numFmtId="0" fontId="8" fillId="0" borderId="9" xfId="0" applyFont="1" applyFill="1" applyBorder="1"/>
    <xf numFmtId="0" fontId="8" fillId="6" borderId="11" xfId="0" applyFont="1" applyFill="1" applyBorder="1" applyAlignment="1">
      <alignment horizontal="center"/>
    </xf>
    <xf numFmtId="43" fontId="8" fillId="6" borderId="11" xfId="10" applyFont="1" applyFill="1" applyBorder="1" applyAlignment="1">
      <alignment horizontal="center" vertical="center"/>
    </xf>
    <xf numFmtId="14" fontId="9" fillId="2" borderId="2" xfId="0" applyNumberFormat="1" applyFont="1" applyFill="1" applyBorder="1" applyAlignment="1">
      <alignment horizontal="center" vertical="center" wrapText="1"/>
    </xf>
    <xf numFmtId="43" fontId="8" fillId="2" borderId="2" xfId="10" applyFont="1" applyFill="1" applyBorder="1" applyAlignment="1">
      <alignment horizontal="center" vertical="center" wrapText="1"/>
    </xf>
    <xf numFmtId="43" fontId="9" fillId="2" borderId="9" xfId="10" applyFont="1" applyFill="1" applyBorder="1" applyAlignment="1" applyProtection="1">
      <alignment horizontal="justify" vertical="center" wrapText="1"/>
      <protection locked="0"/>
    </xf>
    <xf numFmtId="43" fontId="9" fillId="2" borderId="2" xfId="10" applyFont="1" applyFill="1" applyBorder="1" applyAlignment="1">
      <alignment horizontal="center" vertical="center" wrapText="1"/>
    </xf>
    <xf numFmtId="9" fontId="9" fillId="2" borderId="2" xfId="2" applyFont="1" applyFill="1" applyBorder="1" applyAlignment="1">
      <alignment horizontal="center" vertical="center" wrapText="1"/>
    </xf>
    <xf numFmtId="0" fontId="9" fillId="2" borderId="17" xfId="0" applyFont="1" applyFill="1" applyBorder="1" applyAlignment="1" applyProtection="1">
      <alignment horizontal="center" vertical="center" wrapText="1"/>
      <protection locked="0"/>
    </xf>
    <xf numFmtId="0" fontId="8" fillId="2" borderId="4" xfId="0" applyFont="1" applyFill="1" applyBorder="1"/>
    <xf numFmtId="0" fontId="8" fillId="2" borderId="6" xfId="0" applyFont="1" applyFill="1" applyBorder="1"/>
    <xf numFmtId="0" fontId="8" fillId="0" borderId="15" xfId="0" applyFont="1" applyBorder="1"/>
    <xf numFmtId="43" fontId="9" fillId="2" borderId="2" xfId="10" applyFont="1" applyFill="1" applyBorder="1" applyAlignment="1" applyProtection="1">
      <alignment horizontal="justify" vertical="center" wrapText="1"/>
      <protection locked="0"/>
    </xf>
    <xf numFmtId="0" fontId="9" fillId="2" borderId="2" xfId="0" applyFont="1" applyFill="1" applyBorder="1" applyAlignment="1" applyProtection="1">
      <alignment horizontal="justify" vertical="center" wrapText="1"/>
      <protection locked="0"/>
    </xf>
    <xf numFmtId="0" fontId="8" fillId="2" borderId="1" xfId="0" applyFont="1" applyFill="1" applyBorder="1"/>
    <xf numFmtId="0" fontId="8" fillId="2" borderId="13" xfId="0" applyFont="1" applyFill="1" applyBorder="1"/>
    <xf numFmtId="0" fontId="8" fillId="0" borderId="14" xfId="0" applyFont="1" applyBorder="1"/>
    <xf numFmtId="0" fontId="9" fillId="2" borderId="2" xfId="5" applyNumberFormat="1" applyFont="1" applyFill="1" applyBorder="1" applyAlignment="1">
      <alignment horizontal="center" vertical="center" wrapText="1"/>
    </xf>
    <xf numFmtId="0" fontId="9" fillId="2" borderId="2" xfId="0" applyFont="1" applyFill="1" applyBorder="1" applyAlignment="1" applyProtection="1">
      <alignment horizontal="center" vertical="center" wrapText="1"/>
      <protection locked="0"/>
    </xf>
    <xf numFmtId="0" fontId="8" fillId="0" borderId="14" xfId="0" applyFont="1" applyFill="1" applyBorder="1"/>
    <xf numFmtId="43" fontId="9" fillId="2" borderId="2" xfId="10" applyFont="1" applyFill="1" applyBorder="1" applyAlignment="1">
      <alignment horizontal="justify" vertical="center" wrapText="1"/>
    </xf>
    <xf numFmtId="0" fontId="9" fillId="2" borderId="2" xfId="10" applyNumberFormat="1" applyFont="1" applyFill="1" applyBorder="1" applyAlignment="1">
      <alignment horizontal="center" vertical="center" wrapText="1"/>
    </xf>
    <xf numFmtId="43" fontId="9" fillId="2" borderId="2" xfId="10" applyFont="1" applyFill="1" applyBorder="1" applyAlignment="1">
      <alignment vertical="center" wrapText="1"/>
    </xf>
    <xf numFmtId="0" fontId="9" fillId="0" borderId="2" xfId="14" applyFont="1" applyFill="1" applyBorder="1" applyAlignment="1">
      <alignment horizontal="center" vertical="center" wrapText="1"/>
    </xf>
    <xf numFmtId="0" fontId="8" fillId="2" borderId="7" xfId="0" applyFont="1" applyFill="1" applyBorder="1"/>
    <xf numFmtId="0" fontId="8" fillId="2" borderId="8" xfId="0" applyFont="1" applyFill="1" applyBorder="1"/>
    <xf numFmtId="43" fontId="9" fillId="2" borderId="9" xfId="10" applyFont="1" applyFill="1" applyBorder="1" applyAlignment="1">
      <alignment horizontal="justify" vertical="center" wrapText="1"/>
    </xf>
    <xf numFmtId="0" fontId="8" fillId="2" borderId="15" xfId="0" applyFont="1" applyFill="1" applyBorder="1"/>
    <xf numFmtId="0" fontId="9" fillId="2" borderId="15" xfId="0" applyFont="1" applyFill="1" applyBorder="1" applyAlignment="1">
      <alignment vertical="center" wrapText="1"/>
    </xf>
    <xf numFmtId="0" fontId="9" fillId="2" borderId="9" xfId="5" applyNumberFormat="1" applyFont="1" applyFill="1" applyBorder="1" applyAlignment="1">
      <alignment horizontal="center" vertical="center" wrapText="1"/>
    </xf>
    <xf numFmtId="0" fontId="8" fillId="2" borderId="14" xfId="0" applyFont="1" applyFill="1" applyBorder="1"/>
    <xf numFmtId="0" fontId="9" fillId="2" borderId="9" xfId="0" applyFont="1" applyFill="1" applyBorder="1" applyAlignment="1">
      <alignment vertical="center" wrapText="1"/>
    </xf>
    <xf numFmtId="176" fontId="8" fillId="2" borderId="19" xfId="13" applyNumberFormat="1" applyFont="1" applyFill="1" applyBorder="1" applyAlignment="1">
      <alignment vertical="center"/>
    </xf>
    <xf numFmtId="43" fontId="9" fillId="2" borderId="9" xfId="1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8" xfId="0" applyFont="1" applyFill="1" applyBorder="1" applyAlignment="1" applyProtection="1">
      <alignment horizontal="justify" vertical="center" wrapText="1"/>
      <protection locked="0"/>
    </xf>
    <xf numFmtId="9" fontId="9" fillId="2" borderId="2" xfId="2" applyFont="1" applyFill="1" applyBorder="1" applyAlignment="1" applyProtection="1">
      <alignment horizontal="center" vertical="center" wrapText="1"/>
      <protection locked="0"/>
    </xf>
    <xf numFmtId="0" fontId="8" fillId="2" borderId="2" xfId="10" applyNumberFormat="1" applyFont="1" applyFill="1" applyBorder="1" applyAlignment="1">
      <alignment horizontal="center" vertical="center" wrapText="1"/>
    </xf>
    <xf numFmtId="0" fontId="9" fillId="2" borderId="10" xfId="0" applyFont="1" applyFill="1" applyBorder="1" applyAlignment="1">
      <alignment horizontal="justify" vertical="center" wrapText="1"/>
    </xf>
    <xf numFmtId="0" fontId="8" fillId="2" borderId="9" xfId="0" applyFont="1" applyFill="1" applyBorder="1"/>
    <xf numFmtId="3" fontId="8" fillId="2" borderId="2" xfId="0" applyNumberFormat="1" applyFont="1" applyFill="1" applyBorder="1" applyAlignment="1">
      <alignment horizontal="center" vertical="center"/>
    </xf>
    <xf numFmtId="43" fontId="8" fillId="2" borderId="9" xfId="10" applyFont="1" applyFill="1" applyBorder="1" applyAlignment="1">
      <alignment horizontal="justify" vertical="center" wrapText="1"/>
    </xf>
    <xf numFmtId="43" fontId="8" fillId="2" borderId="9" xfId="10" applyFont="1" applyFill="1" applyBorder="1" applyAlignment="1">
      <alignment horizontal="center" vertical="center"/>
    </xf>
    <xf numFmtId="43" fontId="8" fillId="2" borderId="9" xfId="10" applyFont="1" applyFill="1" applyBorder="1" applyAlignment="1">
      <alignment horizontal="justify" vertical="center"/>
    </xf>
    <xf numFmtId="9" fontId="8" fillId="2" borderId="9" xfId="2" applyFont="1" applyFill="1" applyBorder="1" applyAlignment="1">
      <alignment horizontal="center" vertical="center"/>
    </xf>
    <xf numFmtId="0" fontId="8" fillId="0" borderId="13" xfId="0" applyFont="1" applyFill="1" applyBorder="1"/>
    <xf numFmtId="174" fontId="8" fillId="2" borderId="9" xfId="12" applyNumberFormat="1" applyFont="1" applyFill="1" applyBorder="1" applyAlignment="1">
      <alignment vertical="center"/>
    </xf>
    <xf numFmtId="43" fontId="8" fillId="2" borderId="9" xfId="10" applyFont="1" applyFill="1" applyBorder="1" applyAlignment="1">
      <alignment vertical="center" wrapText="1"/>
    </xf>
    <xf numFmtId="43" fontId="8" fillId="2" borderId="2" xfId="10" applyFont="1" applyFill="1" applyBorder="1" applyAlignment="1">
      <alignment horizontal="justify" vertical="center"/>
    </xf>
    <xf numFmtId="0" fontId="9" fillId="2" borderId="8" xfId="0" applyFont="1" applyFill="1" applyBorder="1" applyAlignment="1" applyProtection="1">
      <alignment vertical="center" wrapText="1"/>
      <protection locked="0"/>
    </xf>
    <xf numFmtId="43" fontId="9" fillId="2" borderId="9" xfId="10" applyFont="1" applyFill="1" applyBorder="1" applyAlignment="1">
      <alignment vertical="center"/>
    </xf>
    <xf numFmtId="0" fontId="9" fillId="2" borderId="14" xfId="10" applyNumberFormat="1" applyFont="1" applyFill="1" applyBorder="1" applyAlignment="1">
      <alignment horizontal="center" vertical="center" wrapText="1"/>
    </xf>
    <xf numFmtId="0" fontId="9" fillId="2" borderId="5" xfId="0" applyFont="1" applyFill="1" applyBorder="1" applyAlignment="1">
      <alignment horizontal="justify" vertical="center" wrapText="1"/>
    </xf>
    <xf numFmtId="1" fontId="8" fillId="0" borderId="0" xfId="0" applyNumberFormat="1" applyFont="1" applyFill="1" applyBorder="1"/>
    <xf numFmtId="14" fontId="9" fillId="2" borderId="10" xfId="0" applyNumberFormat="1" applyFont="1" applyFill="1" applyBorder="1" applyAlignment="1">
      <alignment horizontal="center" vertical="center" wrapText="1"/>
    </xf>
    <xf numFmtId="43" fontId="8" fillId="2" borderId="2" xfId="10" applyFont="1" applyFill="1" applyBorder="1" applyAlignment="1">
      <alignment horizontal="center" vertical="center"/>
    </xf>
    <xf numFmtId="0" fontId="9" fillId="2" borderId="8" xfId="0" applyFont="1" applyFill="1" applyBorder="1" applyAlignment="1">
      <alignment horizontal="justify" vertical="center" wrapText="1"/>
    </xf>
    <xf numFmtId="0" fontId="8" fillId="0" borderId="13" xfId="0"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43" fontId="8" fillId="2" borderId="15" xfId="10" applyFont="1" applyFill="1" applyBorder="1" applyAlignment="1">
      <alignment horizontal="justify" vertical="center" wrapText="1"/>
    </xf>
    <xf numFmtId="43" fontId="7" fillId="6" borderId="3" xfId="10" applyFont="1" applyFill="1" applyBorder="1" applyAlignment="1">
      <alignment horizontal="justify" vertical="center" wrapText="1"/>
    </xf>
    <xf numFmtId="43" fontId="7" fillId="6" borderId="3" xfId="10" applyFont="1" applyFill="1" applyBorder="1" applyAlignment="1">
      <alignment horizontal="center" vertical="center"/>
    </xf>
    <xf numFmtId="43" fontId="7" fillId="6" borderId="3" xfId="10" applyFont="1" applyFill="1" applyBorder="1" applyAlignment="1">
      <alignment horizontal="left" vertical="center"/>
    </xf>
    <xf numFmtId="43" fontId="7" fillId="6" borderId="11" xfId="10" applyFont="1" applyFill="1" applyBorder="1" applyAlignment="1">
      <alignment horizontal="left" vertical="center"/>
    </xf>
    <xf numFmtId="9" fontId="7" fillId="6" borderId="11" xfId="2" applyFont="1" applyFill="1" applyBorder="1" applyAlignment="1">
      <alignment horizontal="center" vertical="center"/>
    </xf>
    <xf numFmtId="0" fontId="7" fillId="6" borderId="10" xfId="0" applyFont="1" applyFill="1" applyBorder="1" applyAlignment="1">
      <alignment horizontal="left" vertical="center" wrapText="1"/>
    </xf>
    <xf numFmtId="43" fontId="9" fillId="0" borderId="14" xfId="10" applyFont="1" applyFill="1" applyBorder="1" applyAlignment="1">
      <alignment horizontal="justify" vertical="center" wrapText="1"/>
    </xf>
    <xf numFmtId="43" fontId="9" fillId="0" borderId="14" xfId="1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20" fillId="0" borderId="2" xfId="14"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6" borderId="11" xfId="0" applyFont="1" applyFill="1" applyBorder="1" applyAlignment="1">
      <alignment vertical="center" wrapText="1"/>
    </xf>
    <xf numFmtId="43" fontId="8" fillId="6" borderId="11" xfId="10" applyFont="1" applyFill="1" applyBorder="1" applyAlignment="1">
      <alignment vertical="center" wrapText="1"/>
    </xf>
    <xf numFmtId="9" fontId="8" fillId="6" borderId="11" xfId="2" applyFont="1" applyFill="1" applyBorder="1" applyAlignment="1">
      <alignment horizontal="center" vertical="center" wrapText="1"/>
    </xf>
    <xf numFmtId="0" fontId="9" fillId="2" borderId="9"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43" fontId="7" fillId="6" borderId="11" xfId="10" applyFont="1" applyFill="1" applyBorder="1" applyAlignment="1">
      <alignment horizontal="center" vertical="center"/>
    </xf>
    <xf numFmtId="43" fontId="7" fillId="6" borderId="11" xfId="10" applyFont="1" applyFill="1" applyBorder="1" applyAlignment="1">
      <alignment horizontal="justify" vertical="center" wrapText="1"/>
    </xf>
    <xf numFmtId="43" fontId="7" fillId="6" borderId="11" xfId="10" applyFont="1" applyFill="1" applyBorder="1" applyAlignment="1">
      <alignment horizontal="justify" vertical="center"/>
    </xf>
    <xf numFmtId="0" fontId="7" fillId="6" borderId="11" xfId="0" applyFont="1" applyFill="1" applyBorder="1" applyAlignment="1">
      <alignment horizontal="justify" vertical="center"/>
    </xf>
    <xf numFmtId="0" fontId="7" fillId="0" borderId="0" xfId="0" applyFont="1" applyBorder="1" applyAlignment="1">
      <alignment horizontal="left" vertical="center" wrapText="1"/>
    </xf>
    <xf numFmtId="0" fontId="9" fillId="5" borderId="11" xfId="0" applyFont="1" applyFill="1" applyBorder="1" applyAlignment="1">
      <alignment horizontal="justify" vertical="center" wrapText="1"/>
    </xf>
    <xf numFmtId="0" fontId="9" fillId="5" borderId="11" xfId="0" applyFont="1" applyFill="1" applyBorder="1" applyAlignment="1">
      <alignment horizontal="justify" vertical="center"/>
    </xf>
    <xf numFmtId="9" fontId="9" fillId="5" borderId="11" xfId="2" applyFont="1" applyFill="1" applyBorder="1" applyAlignment="1">
      <alignment horizontal="center" vertical="center"/>
    </xf>
    <xf numFmtId="0" fontId="9" fillId="5" borderId="11" xfId="0" applyFont="1" applyFill="1" applyBorder="1" applyAlignment="1">
      <alignment horizontal="center" vertical="center" wrapText="1"/>
    </xf>
    <xf numFmtId="0" fontId="7" fillId="5" borderId="12" xfId="0" applyFont="1" applyFill="1" applyBorder="1" applyAlignment="1">
      <alignment horizontal="center" vertical="center"/>
    </xf>
    <xf numFmtId="0" fontId="21" fillId="3" borderId="8" xfId="0" applyFont="1" applyFill="1" applyBorder="1" applyAlignment="1">
      <alignment horizontal="center" vertical="center" textRotation="90" wrapText="1"/>
    </xf>
    <xf numFmtId="49" fontId="21" fillId="3" borderId="9" xfId="0" applyNumberFormat="1" applyFont="1" applyFill="1" applyBorder="1" applyAlignment="1">
      <alignment horizontal="center" vertical="center" textRotation="90" wrapText="1"/>
    </xf>
    <xf numFmtId="0" fontId="21" fillId="3" borderId="9" xfId="0" applyFont="1" applyFill="1" applyBorder="1" applyAlignment="1">
      <alignment horizontal="center" vertical="center" textRotation="90" wrapText="1"/>
    </xf>
    <xf numFmtId="0" fontId="3" fillId="0" borderId="3" xfId="0" applyFont="1" applyBorder="1" applyAlignment="1">
      <alignment horizontal="justify" vertical="center" wrapText="1"/>
    </xf>
    <xf numFmtId="0" fontId="3" fillId="0" borderId="3" xfId="0" applyFont="1" applyBorder="1" applyAlignment="1">
      <alignment horizontal="justify" vertical="center"/>
    </xf>
    <xf numFmtId="9" fontId="3" fillId="0" borderId="3" xfId="2" applyFont="1" applyBorder="1" applyAlignment="1">
      <alignment horizontal="center" vertical="center"/>
    </xf>
    <xf numFmtId="0" fontId="3" fillId="0" borderId="6" xfId="0" applyFont="1" applyBorder="1" applyAlignment="1">
      <alignment horizontal="center" vertical="center" wrapText="1"/>
    </xf>
    <xf numFmtId="0" fontId="22" fillId="0" borderId="0" xfId="0" applyFont="1" applyBorder="1" applyAlignment="1">
      <alignment horizontal="justify" vertical="center" wrapText="1"/>
    </xf>
    <xf numFmtId="0" fontId="8" fillId="2" borderId="1" xfId="0" applyFont="1" applyFill="1" applyBorder="1" applyAlignment="1">
      <alignment horizontal="justify" vertical="center"/>
    </xf>
    <xf numFmtId="164" fontId="8" fillId="2" borderId="13" xfId="0" applyNumberFormat="1" applyFont="1" applyFill="1" applyBorder="1" applyAlignment="1">
      <alignment horizontal="center" vertical="center"/>
    </xf>
    <xf numFmtId="1" fontId="8" fillId="0" borderId="2" xfId="0" applyNumberFormat="1" applyFont="1" applyFill="1" applyBorder="1" applyAlignment="1">
      <alignment horizontal="justify" vertical="center" wrapText="1"/>
    </xf>
    <xf numFmtId="3" fontId="23" fillId="0" borderId="2" xfId="0" applyNumberFormat="1" applyFont="1" applyFill="1" applyBorder="1" applyAlignment="1">
      <alignment horizontal="justify" vertical="center" wrapText="1"/>
    </xf>
    <xf numFmtId="0" fontId="9" fillId="0" borderId="2" xfId="0" applyFont="1" applyFill="1" applyBorder="1" applyAlignment="1">
      <alignment horizontal="center" vertical="center"/>
    </xf>
    <xf numFmtId="0" fontId="8" fillId="0" borderId="2" xfId="0" applyNumberFormat="1" applyFont="1" applyFill="1" applyBorder="1" applyAlignment="1">
      <alignment horizontal="center" vertical="center" wrapText="1"/>
    </xf>
    <xf numFmtId="0" fontId="8" fillId="0" borderId="12" xfId="0" applyFont="1" applyFill="1" applyBorder="1" applyAlignment="1">
      <alignment vertical="center" wrapText="1"/>
    </xf>
    <xf numFmtId="0" fontId="8" fillId="0" borderId="11" xfId="0" applyFont="1" applyFill="1" applyBorder="1" applyAlignment="1">
      <alignment vertical="center" wrapText="1"/>
    </xf>
    <xf numFmtId="1" fontId="8" fillId="2" borderId="6" xfId="0" applyNumberFormat="1" applyFont="1" applyFill="1" applyBorder="1" applyAlignment="1">
      <alignment horizontal="center" vertical="center" wrapText="1"/>
    </xf>
    <xf numFmtId="0" fontId="7" fillId="6" borderId="2" xfId="0" applyNumberFormat="1" applyFont="1" applyFill="1" applyBorder="1" applyAlignment="1">
      <alignment horizontal="left" vertical="center"/>
    </xf>
    <xf numFmtId="3" fontId="23" fillId="0" borderId="2" xfId="0" applyNumberFormat="1" applyFont="1" applyBorder="1" applyAlignment="1">
      <alignment horizontal="justify" vertical="center" wrapText="1"/>
    </xf>
    <xf numFmtId="168" fontId="8" fillId="2" borderId="0" xfId="0" applyNumberFormat="1" applyFont="1" applyFill="1" applyBorder="1" applyAlignment="1">
      <alignment vertical="center" wrapText="1"/>
    </xf>
    <xf numFmtId="3" fontId="8" fillId="0" borderId="2" xfId="0" applyNumberFormat="1" applyFont="1" applyFill="1" applyBorder="1" applyAlignment="1">
      <alignment horizontal="justify" vertical="center" wrapText="1"/>
    </xf>
    <xf numFmtId="0" fontId="8" fillId="2" borderId="2" xfId="7" applyNumberFormat="1" applyFont="1" applyFill="1" applyBorder="1" applyAlignment="1">
      <alignment horizontal="center" vertical="center"/>
    </xf>
    <xf numFmtId="0" fontId="8" fillId="2" borderId="2" xfId="7" applyNumberFormat="1" applyFont="1" applyFill="1" applyBorder="1" applyAlignment="1">
      <alignment horizontal="center" vertical="center" wrapText="1"/>
    </xf>
    <xf numFmtId="166" fontId="6" fillId="6" borderId="0" xfId="0" applyNumberFormat="1" applyFont="1" applyFill="1" applyBorder="1" applyAlignment="1">
      <alignment vertical="center"/>
    </xf>
    <xf numFmtId="0" fontId="6" fillId="6" borderId="0" xfId="0" applyFont="1" applyFill="1" applyBorder="1" applyAlignment="1">
      <alignment vertical="center"/>
    </xf>
    <xf numFmtId="0" fontId="6" fillId="6" borderId="0" xfId="0" applyFont="1" applyFill="1" applyBorder="1" applyAlignment="1">
      <alignment horizontal="center" vertical="center"/>
    </xf>
    <xf numFmtId="1" fontId="6" fillId="6" borderId="0" xfId="0" applyNumberFormat="1" applyFont="1" applyFill="1" applyBorder="1" applyAlignment="1">
      <alignment horizontal="center" vertical="center"/>
    </xf>
    <xf numFmtId="165" fontId="6" fillId="6" borderId="0" xfId="0" applyNumberFormat="1" applyFont="1" applyFill="1" applyBorder="1" applyAlignment="1">
      <alignment horizontal="center" vertical="center"/>
    </xf>
    <xf numFmtId="0" fontId="6" fillId="6" borderId="0" xfId="0" applyFont="1" applyFill="1" applyBorder="1" applyAlignment="1">
      <alignment horizontal="justify" vertical="center"/>
    </xf>
    <xf numFmtId="165" fontId="6" fillId="6" borderId="0" xfId="0" applyNumberFormat="1" applyFont="1" applyFill="1" applyBorder="1" applyAlignment="1">
      <alignment vertical="center"/>
    </xf>
    <xf numFmtId="166" fontId="6" fillId="5" borderId="11" xfId="0" applyNumberFormat="1" applyFont="1" applyFill="1" applyBorder="1" applyAlignment="1">
      <alignment vertical="center"/>
    </xf>
    <xf numFmtId="0" fontId="6" fillId="0" borderId="12" xfId="0" applyFont="1" applyBorder="1" applyAlignment="1">
      <alignment horizontal="center" vertical="center"/>
    </xf>
    <xf numFmtId="0" fontId="9" fillId="5" borderId="11" xfId="0" applyFont="1" applyFill="1" applyBorder="1" applyAlignment="1">
      <alignment vertical="center"/>
    </xf>
    <xf numFmtId="1" fontId="9" fillId="5" borderId="11" xfId="0" applyNumberFormat="1" applyFont="1" applyFill="1" applyBorder="1" applyAlignment="1">
      <alignment horizontal="center" vertical="center"/>
    </xf>
    <xf numFmtId="0" fontId="7" fillId="0" borderId="8" xfId="0" applyFont="1" applyBorder="1" applyAlignment="1">
      <alignment horizontal="left" vertical="center" wrapText="1"/>
    </xf>
    <xf numFmtId="0" fontId="7" fillId="0" borderId="5" xfId="0" applyFont="1" applyBorder="1" applyAlignment="1">
      <alignment horizontal="left" vertical="center" wrapText="1"/>
    </xf>
    <xf numFmtId="0" fontId="7" fillId="0" borderId="7" xfId="0" applyFont="1" applyBorder="1" applyAlignment="1">
      <alignment horizontal="left" vertical="center" wrapText="1"/>
    </xf>
    <xf numFmtId="0" fontId="7" fillId="6" borderId="11" xfId="0" applyFont="1" applyFill="1" applyBorder="1" applyAlignment="1">
      <alignment vertical="center" wrapText="1"/>
    </xf>
    <xf numFmtId="1" fontId="7" fillId="6" borderId="11" xfId="0" applyNumberFormat="1" applyFont="1" applyFill="1" applyBorder="1" applyAlignment="1">
      <alignment horizontal="center" vertical="center" wrapText="1"/>
    </xf>
    <xf numFmtId="43" fontId="7" fillId="6" borderId="11" xfId="3" applyFont="1" applyFill="1" applyBorder="1" applyAlignment="1">
      <alignment horizontal="justify" vertical="center"/>
    </xf>
    <xf numFmtId="43" fontId="7" fillId="6" borderId="11" xfId="3" applyFont="1" applyFill="1" applyBorder="1" applyAlignment="1">
      <alignment horizontal="center" vertical="center"/>
    </xf>
    <xf numFmtId="43" fontId="7" fillId="6" borderId="11" xfId="3" applyFont="1" applyFill="1" applyBorder="1" applyAlignment="1">
      <alignment horizontal="justify" vertical="center" wrapText="1"/>
    </xf>
    <xf numFmtId="43" fontId="7" fillId="6" borderId="11" xfId="3" applyFont="1" applyFill="1" applyBorder="1" applyAlignment="1">
      <alignment horizontal="center" vertical="center" wrapText="1"/>
    </xf>
    <xf numFmtId="43" fontId="9" fillId="6" borderId="11" xfId="3" applyFont="1" applyFill="1" applyBorder="1" applyAlignment="1">
      <alignment horizontal="justify" vertical="center"/>
    </xf>
    <xf numFmtId="0" fontId="9" fillId="8" borderId="2" xfId="0" applyFont="1" applyFill="1" applyBorder="1" applyAlignment="1">
      <alignment horizontal="justify" vertical="center" wrapText="1"/>
    </xf>
    <xf numFmtId="1" fontId="23" fillId="0" borderId="2" xfId="0" applyNumberFormat="1" applyFont="1" applyBorder="1" applyAlignment="1">
      <alignment horizontal="center" vertical="center"/>
    </xf>
    <xf numFmtId="43" fontId="8" fillId="2" borderId="2" xfId="3" applyFont="1" applyFill="1" applyBorder="1" applyAlignment="1">
      <alignment horizontal="center" vertical="center"/>
    </xf>
    <xf numFmtId="43" fontId="8" fillId="0" borderId="2" xfId="3" applyFont="1" applyFill="1" applyBorder="1" applyAlignment="1">
      <alignment horizontal="justify" vertical="center" wrapText="1"/>
    </xf>
    <xf numFmtId="43" fontId="9" fillId="0" borderId="2" xfId="9" applyFont="1" applyFill="1" applyBorder="1" applyAlignment="1">
      <alignment horizontal="center" vertical="center" wrapText="1"/>
    </xf>
    <xf numFmtId="1" fontId="23" fillId="0" borderId="2" xfId="0" applyNumberFormat="1" applyFont="1" applyFill="1" applyBorder="1" applyAlignment="1">
      <alignment horizontal="center" vertical="center"/>
    </xf>
    <xf numFmtId="43" fontId="9" fillId="2" borderId="2" xfId="3" applyFont="1" applyFill="1" applyBorder="1" applyAlignment="1">
      <alignment horizontal="center" vertical="center"/>
    </xf>
    <xf numFmtId="43" fontId="8" fillId="2" borderId="2" xfId="3" applyFont="1" applyFill="1" applyBorder="1" applyAlignment="1">
      <alignment vertical="center"/>
    </xf>
    <xf numFmtId="14" fontId="8" fillId="0" borderId="8" xfId="0" applyNumberFormat="1" applyFont="1" applyBorder="1" applyAlignment="1">
      <alignment horizontal="center" vertical="center"/>
    </xf>
    <xf numFmtId="0" fontId="8" fillId="0" borderId="20" xfId="0" applyFont="1" applyBorder="1" applyAlignment="1">
      <alignment horizontal="center" vertical="center" wrapText="1"/>
    </xf>
    <xf numFmtId="14" fontId="8" fillId="0" borderId="2" xfId="0" applyNumberFormat="1" applyFont="1" applyBorder="1" applyAlignment="1">
      <alignment horizontal="center" vertical="center"/>
    </xf>
    <xf numFmtId="0" fontId="7" fillId="0" borderId="13" xfId="0" applyFont="1" applyBorder="1" applyAlignment="1">
      <alignment horizontal="left" vertical="center" wrapText="1"/>
    </xf>
    <xf numFmtId="0" fontId="7" fillId="0" borderId="1" xfId="0" applyFont="1" applyBorder="1" applyAlignment="1">
      <alignment horizontal="left" vertical="center" wrapText="1"/>
    </xf>
    <xf numFmtId="0" fontId="7" fillId="6" borderId="0" xfId="0" applyFont="1" applyFill="1" applyBorder="1" applyAlignment="1">
      <alignment horizontal="left" vertical="center" wrapText="1"/>
    </xf>
    <xf numFmtId="0" fontId="7" fillId="6" borderId="0" xfId="0" applyFont="1" applyFill="1" applyBorder="1" applyAlignment="1">
      <alignment horizontal="left" vertical="center"/>
    </xf>
    <xf numFmtId="0" fontId="7" fillId="6" borderId="0" xfId="0" applyFont="1" applyFill="1" applyBorder="1" applyAlignment="1">
      <alignment horizontal="justify" vertical="center" wrapText="1"/>
    </xf>
    <xf numFmtId="49" fontId="7" fillId="6" borderId="11" xfId="3" applyNumberFormat="1" applyFont="1" applyFill="1" applyBorder="1" applyAlignment="1">
      <alignment horizontal="center" vertical="center"/>
    </xf>
    <xf numFmtId="43" fontId="9" fillId="6" borderId="11" xfId="3" applyFont="1" applyFill="1" applyBorder="1" applyAlignment="1">
      <alignment horizontal="justify" vertical="center" wrapText="1"/>
    </xf>
    <xf numFmtId="43" fontId="7" fillId="6" borderId="0" xfId="3" applyFont="1" applyFill="1" applyBorder="1" applyAlignment="1">
      <alignment horizontal="center" vertical="center"/>
    </xf>
    <xf numFmtId="43" fontId="9" fillId="0" borderId="2" xfId="3" applyFont="1" applyFill="1" applyBorder="1" applyAlignment="1">
      <alignment horizontal="center" vertical="center"/>
    </xf>
    <xf numFmtId="0" fontId="8" fillId="0" borderId="10" xfId="0" applyFont="1" applyBorder="1"/>
    <xf numFmtId="0" fontId="8" fillId="2" borderId="2" xfId="0" applyFont="1" applyFill="1" applyBorder="1" applyAlignment="1">
      <alignment vertical="center"/>
    </xf>
    <xf numFmtId="0" fontId="8" fillId="2" borderId="2" xfId="0" applyFont="1" applyFill="1" applyBorder="1" applyAlignment="1">
      <alignment horizontal="justify"/>
    </xf>
    <xf numFmtId="0" fontId="8" fillId="2" borderId="0" xfId="0" applyFont="1" applyFill="1" applyAlignment="1">
      <alignment vertical="center"/>
    </xf>
    <xf numFmtId="0" fontId="8" fillId="2" borderId="0" xfId="0" applyFont="1" applyFill="1" applyAlignment="1">
      <alignment horizontal="justify"/>
    </xf>
    <xf numFmtId="9" fontId="8" fillId="2" borderId="0" xfId="2" applyFont="1" applyFill="1" applyAlignment="1">
      <alignment horizontal="center" vertical="center"/>
    </xf>
    <xf numFmtId="166" fontId="8" fillId="0" borderId="0" xfId="0" applyNumberFormat="1" applyFont="1" applyFill="1" applyAlignment="1">
      <alignment horizontal="center" vertical="center"/>
    </xf>
    <xf numFmtId="0" fontId="8" fillId="2" borderId="3" xfId="0" applyFont="1" applyFill="1" applyBorder="1" applyAlignment="1">
      <alignment vertical="center"/>
    </xf>
    <xf numFmtId="1" fontId="6" fillId="0" borderId="0" xfId="0" applyNumberFormat="1" applyFont="1" applyBorder="1"/>
    <xf numFmtId="0" fontId="6" fillId="2" borderId="0" xfId="0" applyFont="1" applyFill="1" applyBorder="1" applyAlignment="1">
      <alignment horizontal="center"/>
    </xf>
    <xf numFmtId="1" fontId="6" fillId="0" borderId="0" xfId="0" applyNumberFormat="1" applyFont="1"/>
    <xf numFmtId="0" fontId="4" fillId="2" borderId="0" xfId="0" applyFont="1" applyFill="1" applyAlignment="1">
      <alignment vertical="center"/>
    </xf>
    <xf numFmtId="0" fontId="3" fillId="0" borderId="2" xfId="0" applyFont="1" applyFill="1" applyBorder="1" applyAlignment="1">
      <alignment horizontal="justify" vertical="center"/>
    </xf>
    <xf numFmtId="0" fontId="3" fillId="0" borderId="2" xfId="0" applyFont="1" applyFill="1" applyBorder="1" applyAlignment="1">
      <alignment horizontal="justify" vertical="center" wrapText="1"/>
    </xf>
    <xf numFmtId="3" fontId="5" fillId="0" borderId="2" xfId="0" applyNumberFormat="1" applyFont="1" applyFill="1" applyBorder="1" applyAlignment="1">
      <alignment horizontal="justify" vertical="center" wrapText="1"/>
    </xf>
    <xf numFmtId="0" fontId="9" fillId="5" borderId="12" xfId="0" applyFont="1" applyFill="1" applyBorder="1" applyAlignment="1">
      <alignment horizontal="justify" vertical="center"/>
    </xf>
    <xf numFmtId="0" fontId="9" fillId="6" borderId="5" xfId="0" applyFont="1" applyFill="1" applyBorder="1" applyAlignment="1">
      <alignment horizontal="center" vertical="center"/>
    </xf>
    <xf numFmtId="43" fontId="7" fillId="6" borderId="12" xfId="3" applyFont="1" applyFill="1" applyBorder="1" applyAlignment="1">
      <alignment horizontal="justify" vertical="center"/>
    </xf>
    <xf numFmtId="0" fontId="8" fillId="0" borderId="12" xfId="0" applyFont="1" applyBorder="1" applyAlignment="1">
      <alignment horizontal="justify" vertical="center" wrapText="1"/>
    </xf>
    <xf numFmtId="2" fontId="8" fillId="2" borderId="2" xfId="0" applyNumberFormat="1" applyFont="1" applyFill="1" applyBorder="1" applyAlignment="1">
      <alignment horizontal="center" vertical="center"/>
    </xf>
    <xf numFmtId="170" fontId="9" fillId="0" borderId="10" xfId="5" applyFont="1" applyFill="1" applyBorder="1" applyAlignment="1">
      <alignment horizontal="justify" vertical="center" wrapText="1"/>
    </xf>
    <xf numFmtId="43" fontId="9" fillId="0" borderId="2" xfId="3" applyFont="1" applyBorder="1" applyAlignment="1">
      <alignment vertical="center"/>
    </xf>
    <xf numFmtId="43" fontId="9" fillId="0" borderId="2" xfId="9" applyFont="1" applyFill="1" applyBorder="1" applyAlignment="1" applyProtection="1">
      <alignment horizontal="right" vertical="center"/>
      <protection locked="0"/>
    </xf>
    <xf numFmtId="177" fontId="8" fillId="0" borderId="2" xfId="15" applyFont="1" applyBorder="1" applyAlignment="1">
      <alignment vertical="center"/>
    </xf>
    <xf numFmtId="0" fontId="8" fillId="2" borderId="12" xfId="0" applyFont="1" applyFill="1" applyBorder="1" applyAlignment="1">
      <alignment vertical="center"/>
    </xf>
    <xf numFmtId="9" fontId="8" fillId="2" borderId="2" xfId="0" applyNumberFormat="1" applyFont="1" applyFill="1" applyBorder="1"/>
    <xf numFmtId="1" fontId="8" fillId="0" borderId="0" xfId="0" applyNumberFormat="1" applyFont="1" applyBorder="1"/>
    <xf numFmtId="0" fontId="8" fillId="2" borderId="0" xfId="0" applyFont="1" applyFill="1" applyBorder="1" applyAlignment="1">
      <alignment vertical="center"/>
    </xf>
    <xf numFmtId="0" fontId="8" fillId="2" borderId="0" xfId="0" applyFont="1" applyFill="1" applyBorder="1" applyAlignment="1">
      <alignment horizontal="justify"/>
    </xf>
    <xf numFmtId="9" fontId="8" fillId="2" borderId="0" xfId="2" applyFont="1" applyFill="1" applyBorder="1" applyAlignment="1">
      <alignment horizontal="center" vertical="center"/>
    </xf>
    <xf numFmtId="43" fontId="6" fillId="0" borderId="0" xfId="0" applyNumberFormat="1" applyFont="1" applyFill="1" applyBorder="1" applyAlignment="1">
      <alignment horizontal="center" vertical="center"/>
    </xf>
    <xf numFmtId="1" fontId="8" fillId="2" borderId="0" xfId="0" applyNumberFormat="1" applyFont="1" applyFill="1" applyBorder="1" applyAlignment="1">
      <alignment horizontal="center" vertical="center"/>
    </xf>
    <xf numFmtId="166" fontId="8" fillId="0" borderId="0" xfId="0" applyNumberFormat="1" applyFont="1" applyFill="1" applyBorder="1" applyAlignment="1">
      <alignment horizontal="right" vertical="center"/>
    </xf>
    <xf numFmtId="166" fontId="8" fillId="0" borderId="0" xfId="0" applyNumberFormat="1" applyFont="1" applyBorder="1" applyAlignment="1">
      <alignment horizontal="center"/>
    </xf>
    <xf numFmtId="0" fontId="8" fillId="0" borderId="0" xfId="0" applyFont="1" applyBorder="1" applyAlignment="1">
      <alignment horizontal="justify" vertical="center"/>
    </xf>
    <xf numFmtId="0" fontId="6" fillId="0" borderId="0" xfId="0" applyFont="1" applyBorder="1" applyAlignment="1"/>
    <xf numFmtId="0" fontId="6" fillId="0" borderId="0" xfId="0" applyFont="1" applyBorder="1" applyAlignment="1">
      <alignment horizontal="center"/>
    </xf>
    <xf numFmtId="0" fontId="6" fillId="0" borderId="0" xfId="0" applyFont="1" applyAlignment="1">
      <alignment horizontal="center"/>
    </xf>
    <xf numFmtId="0" fontId="24" fillId="0" borderId="0" xfId="0" applyFont="1" applyAlignment="1">
      <alignment horizontal="center"/>
    </xf>
    <xf numFmtId="1" fontId="6" fillId="0" borderId="0" xfId="0" applyNumberFormat="1" applyFont="1" applyAlignment="1"/>
    <xf numFmtId="0" fontId="25" fillId="0" borderId="0" xfId="0" applyFont="1" applyAlignment="1">
      <alignment horizontal="center"/>
    </xf>
    <xf numFmtId="1" fontId="3" fillId="0" borderId="0" xfId="0" applyNumberFormat="1" applyFont="1"/>
    <xf numFmtId="0" fontId="3" fillId="0" borderId="0" xfId="0" applyFont="1"/>
    <xf numFmtId="0" fontId="8" fillId="2" borderId="9" xfId="0" applyFont="1" applyFill="1" applyBorder="1" applyAlignment="1">
      <alignment horizontal="justify" vertical="center" wrapText="1"/>
    </xf>
    <xf numFmtId="1" fontId="8" fillId="2" borderId="2" xfId="0" applyNumberFormat="1" applyFont="1" applyFill="1" applyBorder="1" applyAlignment="1">
      <alignment horizontal="justify" vertical="center" wrapText="1"/>
    </xf>
    <xf numFmtId="0" fontId="8" fillId="2" borderId="9" xfId="0" applyFont="1" applyFill="1" applyBorder="1" applyAlignment="1">
      <alignment horizontal="center" vertical="center" wrapText="1"/>
    </xf>
    <xf numFmtId="0" fontId="8" fillId="0" borderId="9" xfId="0" applyFont="1" applyFill="1" applyBorder="1" applyAlignment="1">
      <alignment horizontal="justify" vertical="center" wrapText="1"/>
    </xf>
    <xf numFmtId="166" fontId="8" fillId="0" borderId="9" xfId="0" applyNumberFormat="1" applyFont="1" applyFill="1" applyBorder="1" applyAlignment="1">
      <alignment horizontal="center" vertical="center"/>
    </xf>
    <xf numFmtId="0" fontId="8" fillId="0" borderId="2" xfId="0" applyFont="1" applyFill="1" applyBorder="1" applyAlignment="1">
      <alignment horizontal="justify" vertical="center" wrapText="1"/>
    </xf>
    <xf numFmtId="0" fontId="7" fillId="4" borderId="2" xfId="0" applyFont="1" applyFill="1" applyBorder="1" applyAlignment="1">
      <alignment horizontal="center" vertical="center" wrapText="1"/>
    </xf>
    <xf numFmtId="0" fontId="3" fillId="0" borderId="3" xfId="0" applyFont="1" applyBorder="1" applyAlignment="1">
      <alignment horizontal="center" vertical="center"/>
    </xf>
    <xf numFmtId="0" fontId="7" fillId="6" borderId="2" xfId="0" applyFont="1" applyFill="1" applyBorder="1" applyAlignment="1">
      <alignment horizontal="left" vertical="center" wrapText="1"/>
    </xf>
    <xf numFmtId="1" fontId="8" fillId="2" borderId="9" xfId="0" applyNumberFormat="1" applyFont="1" applyFill="1" applyBorder="1" applyAlignment="1">
      <alignment horizontal="center" vertical="center"/>
    </xf>
    <xf numFmtId="1" fontId="8" fillId="2" borderId="9" xfId="0" applyNumberFormat="1" applyFont="1" applyFill="1" applyBorder="1" applyAlignment="1">
      <alignment horizontal="justify"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justify" vertical="center" wrapText="1"/>
    </xf>
    <xf numFmtId="43" fontId="8" fillId="2" borderId="2" xfId="0" applyNumberFormat="1"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justify" vertical="center" wrapText="1"/>
    </xf>
    <xf numFmtId="0" fontId="8" fillId="0" borderId="2" xfId="0" applyFont="1" applyBorder="1" applyAlignment="1">
      <alignment horizontal="center" vertical="center"/>
    </xf>
    <xf numFmtId="0" fontId="6" fillId="6" borderId="2" xfId="0" applyFont="1" applyFill="1" applyBorder="1" applyAlignment="1">
      <alignment horizontal="justify" vertical="center" wrapText="1"/>
    </xf>
    <xf numFmtId="0" fontId="8" fillId="2" borderId="2" xfId="0" applyFont="1" applyFill="1" applyBorder="1" applyAlignment="1">
      <alignment horizontal="center" vertical="center" wrapText="1"/>
    </xf>
    <xf numFmtId="0" fontId="8" fillId="2" borderId="2" xfId="0" applyFont="1" applyFill="1" applyBorder="1" applyAlignment="1">
      <alignment horizontal="justify" vertical="center" wrapText="1"/>
    </xf>
    <xf numFmtId="0" fontId="9" fillId="2" borderId="12" xfId="5" applyNumberFormat="1" applyFont="1" applyFill="1" applyBorder="1" applyAlignment="1">
      <alignment horizontal="center" vertical="center"/>
    </xf>
    <xf numFmtId="43" fontId="9" fillId="2" borderId="2" xfId="16" applyNumberFormat="1" applyFont="1" applyFill="1" applyBorder="1" applyAlignment="1">
      <alignment horizontal="center" vertical="center" wrapText="1"/>
    </xf>
    <xf numFmtId="0" fontId="8" fillId="0" borderId="0" xfId="0" applyFont="1" applyAlignment="1">
      <alignment horizontal="justify" vertical="center" wrapText="1"/>
    </xf>
    <xf numFmtId="0" fontId="9" fillId="2" borderId="12" xfId="5" applyNumberFormat="1" applyFont="1" applyFill="1" applyBorder="1" applyAlignment="1">
      <alignment horizontal="center" vertical="center" wrapText="1"/>
    </xf>
    <xf numFmtId="1" fontId="8" fillId="2" borderId="2" xfId="0" applyNumberFormat="1" applyFont="1" applyFill="1" applyBorder="1" applyAlignment="1">
      <alignment horizontal="center" vertical="center"/>
    </xf>
    <xf numFmtId="166" fontId="8" fillId="0" borderId="2" xfId="0" applyNumberFormat="1" applyFont="1" applyFill="1" applyBorder="1" applyAlignment="1">
      <alignment horizontal="center" vertical="center"/>
    </xf>
    <xf numFmtId="0" fontId="7" fillId="6" borderId="14" xfId="0" applyFont="1" applyFill="1" applyBorder="1" applyAlignment="1">
      <alignment horizontal="left" vertical="center"/>
    </xf>
    <xf numFmtId="9" fontId="8" fillId="6" borderId="2" xfId="2" applyFont="1" applyFill="1" applyBorder="1" applyAlignment="1">
      <alignment horizontal="center" vertical="center"/>
    </xf>
    <xf numFmtId="1" fontId="8" fillId="2" borderId="10" xfId="0" applyNumberFormat="1" applyFont="1" applyFill="1" applyBorder="1" applyAlignment="1">
      <alignment vertical="center" wrapText="1"/>
    </xf>
    <xf numFmtId="43" fontId="8" fillId="0" borderId="2" xfId="0" applyNumberFormat="1" applyFont="1" applyFill="1" applyBorder="1" applyAlignment="1">
      <alignment vertical="center"/>
    </xf>
    <xf numFmtId="43" fontId="8" fillId="6" borderId="2" xfId="0" applyNumberFormat="1" applyFont="1" applyFill="1" applyBorder="1" applyAlignment="1">
      <alignment horizontal="justify" vertical="center" wrapText="1"/>
    </xf>
    <xf numFmtId="1" fontId="6" fillId="5" borderId="14" xfId="0" applyNumberFormat="1" applyFont="1" applyFill="1" applyBorder="1" applyAlignment="1">
      <alignment horizontal="left" vertical="center"/>
    </xf>
    <xf numFmtId="0" fontId="7" fillId="5" borderId="14" xfId="0" applyNumberFormat="1" applyFont="1" applyFill="1" applyBorder="1" applyAlignment="1">
      <alignment horizontal="left" vertical="center"/>
    </xf>
    <xf numFmtId="0" fontId="8" fillId="5" borderId="14" xfId="0" applyFont="1" applyFill="1" applyBorder="1"/>
    <xf numFmtId="0" fontId="8" fillId="5" borderId="15" xfId="0" applyFont="1" applyFill="1" applyBorder="1"/>
    <xf numFmtId="0" fontId="8" fillId="5" borderId="2" xfId="0" applyFont="1" applyFill="1" applyBorder="1" applyAlignment="1">
      <alignment horizontal="justify" vertical="center" wrapText="1"/>
    </xf>
    <xf numFmtId="0" fontId="8" fillId="5" borderId="2" xfId="0" applyFont="1" applyFill="1" applyBorder="1" applyAlignment="1">
      <alignment horizontal="center" vertical="center" wrapText="1"/>
    </xf>
    <xf numFmtId="0" fontId="8" fillId="5" borderId="2" xfId="0" applyFont="1" applyFill="1" applyBorder="1" applyAlignment="1">
      <alignment horizontal="center" vertical="center"/>
    </xf>
    <xf numFmtId="9" fontId="8" fillId="5" borderId="2" xfId="2" applyFont="1" applyFill="1" applyBorder="1" applyAlignment="1">
      <alignment horizontal="center" vertical="center"/>
    </xf>
    <xf numFmtId="43" fontId="8" fillId="5" borderId="2" xfId="0" applyNumberFormat="1" applyFont="1" applyFill="1" applyBorder="1" applyAlignment="1">
      <alignment vertical="center"/>
    </xf>
    <xf numFmtId="43" fontId="8" fillId="5" borderId="2" xfId="0" applyNumberFormat="1" applyFont="1" applyFill="1" applyBorder="1" applyAlignment="1">
      <alignment horizontal="center" vertical="center"/>
    </xf>
    <xf numFmtId="1" fontId="8" fillId="5" borderId="2" xfId="0" applyNumberFormat="1" applyFont="1" applyFill="1" applyBorder="1" applyAlignment="1">
      <alignment horizontal="center" vertical="center"/>
    </xf>
    <xf numFmtId="166" fontId="8" fillId="5" borderId="2" xfId="0" applyNumberFormat="1" applyFont="1" applyFill="1" applyBorder="1" applyAlignment="1">
      <alignment horizontal="center" vertical="center"/>
    </xf>
    <xf numFmtId="166" fontId="8" fillId="5" borderId="2" xfId="0" applyNumberFormat="1" applyFont="1" applyFill="1" applyBorder="1" applyAlignment="1">
      <alignment horizontal="center"/>
    </xf>
    <xf numFmtId="0" fontId="6" fillId="6" borderId="7" xfId="0" applyFont="1" applyFill="1" applyBorder="1" applyAlignment="1">
      <alignment horizontal="left" vertical="center"/>
    </xf>
    <xf numFmtId="0" fontId="8" fillId="6" borderId="9" xfId="0" applyFont="1" applyFill="1" applyBorder="1"/>
    <xf numFmtId="179" fontId="9" fillId="6" borderId="2" xfId="0" applyNumberFormat="1" applyFont="1" applyFill="1" applyBorder="1" applyAlignment="1">
      <alignment horizontal="center" vertical="center" wrapText="1"/>
    </xf>
    <xf numFmtId="43" fontId="8" fillId="2" borderId="0" xfId="0" applyNumberFormat="1" applyFont="1" applyFill="1" applyAlignment="1">
      <alignment horizontal="center" vertical="center"/>
    </xf>
    <xf numFmtId="43" fontId="4" fillId="2" borderId="0" xfId="0" applyNumberFormat="1" applyFont="1" applyFill="1" applyAlignment="1">
      <alignment vertical="center"/>
    </xf>
    <xf numFmtId="0" fontId="6" fillId="0" borderId="3" xfId="0" applyFont="1" applyBorder="1" applyAlignment="1">
      <alignment horizontal="center" vertical="center"/>
    </xf>
    <xf numFmtId="0" fontId="8" fillId="0" borderId="2"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6" fillId="0" borderId="0" xfId="0" applyFont="1" applyAlignment="1">
      <alignment horizontal="center" vertical="center"/>
    </xf>
    <xf numFmtId="0" fontId="7" fillId="6" borderId="9" xfId="0" applyFont="1" applyFill="1" applyBorder="1" applyAlignment="1">
      <alignment horizontal="left" vertical="center" wrapText="1"/>
    </xf>
    <xf numFmtId="0" fontId="7" fillId="6" borderId="2" xfId="0" applyFont="1" applyFill="1" applyBorder="1" applyAlignment="1">
      <alignment horizontal="left" vertical="center" wrapText="1"/>
    </xf>
    <xf numFmtId="1" fontId="6" fillId="3" borderId="9"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7" fillId="6" borderId="14" xfId="0" applyFont="1" applyFill="1" applyBorder="1" applyAlignment="1">
      <alignment vertical="center" wrapText="1"/>
    </xf>
    <xf numFmtId="0" fontId="7" fillId="6" borderId="2" xfId="0" applyFont="1" applyFill="1" applyBorder="1" applyAlignment="1">
      <alignment vertical="center" wrapText="1"/>
    </xf>
    <xf numFmtId="0" fontId="8" fillId="6" borderId="2" xfId="0" applyFont="1" applyFill="1" applyBorder="1" applyAlignment="1">
      <alignment vertical="center"/>
    </xf>
    <xf numFmtId="1" fontId="8" fillId="0" borderId="9" xfId="0" applyNumberFormat="1" applyFont="1" applyFill="1" applyBorder="1" applyAlignment="1">
      <alignment vertical="center"/>
    </xf>
    <xf numFmtId="0" fontId="7" fillId="6" borderId="14" xfId="0" applyFont="1" applyFill="1" applyBorder="1" applyAlignment="1">
      <alignment horizontal="center" vertical="center"/>
    </xf>
    <xf numFmtId="0" fontId="9" fillId="0" borderId="9" xfId="0" applyFont="1" applyFill="1" applyBorder="1" applyAlignment="1">
      <alignment horizontal="justify" vertical="center" wrapText="1"/>
    </xf>
    <xf numFmtId="0" fontId="8" fillId="0" borderId="2" xfId="0" applyFont="1" applyFill="1" applyBorder="1" applyAlignment="1">
      <alignment horizontal="justify" vertical="center" wrapText="1"/>
    </xf>
    <xf numFmtId="0" fontId="7" fillId="4" borderId="2"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6" xfId="0" applyFont="1" applyBorder="1" applyAlignment="1">
      <alignment horizontal="center" vertical="center"/>
    </xf>
    <xf numFmtId="1" fontId="8" fillId="2" borderId="13" xfId="0" applyNumberFormat="1" applyFont="1" applyFill="1" applyBorder="1" applyAlignment="1">
      <alignment horizontal="center" vertical="center" wrapText="1"/>
    </xf>
    <xf numFmtId="0" fontId="8" fillId="2" borderId="0" xfId="0" applyFont="1" applyFill="1" applyBorder="1" applyAlignment="1">
      <alignment horizontal="center" vertical="center" wrapText="1"/>
    </xf>
    <xf numFmtId="0" fontId="9" fillId="0" borderId="9" xfId="0" applyFont="1" applyBorder="1" applyAlignment="1">
      <alignment horizontal="justify" vertical="center" wrapText="1"/>
    </xf>
    <xf numFmtId="0" fontId="9" fillId="0" borderId="14" xfId="0" applyFont="1" applyBorder="1" applyAlignment="1">
      <alignment horizontal="justify"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9" xfId="0" applyFont="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horizontal="justify"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justify" vertical="center" wrapText="1"/>
    </xf>
    <xf numFmtId="166" fontId="8" fillId="0" borderId="2" xfId="0" applyNumberFormat="1" applyFont="1" applyFill="1" applyBorder="1" applyAlignment="1">
      <alignment horizontal="center" vertical="center"/>
    </xf>
    <xf numFmtId="0" fontId="8" fillId="2" borderId="2" xfId="0" applyFont="1" applyFill="1" applyBorder="1" applyAlignment="1">
      <alignment horizontal="justify" vertical="center" wrapText="1"/>
    </xf>
    <xf numFmtId="0" fontId="8" fillId="2" borderId="2" xfId="0" applyFont="1" applyFill="1" applyBorder="1" applyAlignment="1">
      <alignment horizontal="center" vertical="center" wrapText="1"/>
    </xf>
    <xf numFmtId="0" fontId="9" fillId="0" borderId="2" xfId="0" applyFont="1" applyBorder="1" applyAlignment="1">
      <alignment horizontal="center" vertical="center"/>
    </xf>
    <xf numFmtId="0" fontId="9" fillId="0" borderId="2" xfId="0" applyFont="1" applyBorder="1" applyAlignment="1">
      <alignment horizontal="justify" vertical="center" wrapText="1"/>
    </xf>
    <xf numFmtId="0" fontId="9" fillId="0" borderId="12" xfId="0" applyFont="1" applyBorder="1" applyAlignment="1">
      <alignment horizontal="center" vertical="center" wrapText="1"/>
    </xf>
    <xf numFmtId="0" fontId="8" fillId="2" borderId="8" xfId="0" applyFont="1" applyFill="1" applyBorder="1" applyAlignment="1">
      <alignment horizontal="center" vertical="center" wrapText="1"/>
    </xf>
    <xf numFmtId="0" fontId="9" fillId="0" borderId="2" xfId="0" applyFont="1" applyBorder="1" applyAlignment="1">
      <alignment horizontal="center" vertical="center" wrapText="1"/>
    </xf>
    <xf numFmtId="9" fontId="9" fillId="0" borderId="2" xfId="2" applyFont="1" applyBorder="1" applyAlignment="1">
      <alignment horizontal="center" vertical="center" wrapText="1"/>
    </xf>
    <xf numFmtId="0" fontId="3" fillId="0" borderId="2" xfId="0" applyFont="1" applyBorder="1" applyAlignment="1">
      <alignment horizontal="left" vertical="center"/>
    </xf>
    <xf numFmtId="0" fontId="6" fillId="0" borderId="6" xfId="0" applyFont="1" applyBorder="1" applyAlignment="1">
      <alignment vertical="center"/>
    </xf>
    <xf numFmtId="9" fontId="6" fillId="0" borderId="3" xfId="2" applyFont="1" applyBorder="1" applyAlignment="1">
      <alignment horizontal="center" vertical="center"/>
    </xf>
    <xf numFmtId="0" fontId="8" fillId="0" borderId="3" xfId="0" applyFont="1" applyBorder="1" applyAlignment="1">
      <alignment horizontal="justify" vertical="center" wrapText="1"/>
    </xf>
    <xf numFmtId="0" fontId="6" fillId="0" borderId="3" xfId="0" applyFont="1" applyBorder="1" applyAlignment="1">
      <alignment horizontal="justify" vertical="center"/>
    </xf>
    <xf numFmtId="0" fontId="8" fillId="0" borderId="3" xfId="0" applyFont="1" applyBorder="1" applyAlignment="1">
      <alignment horizontal="justify" vertical="center"/>
    </xf>
    <xf numFmtId="0" fontId="26" fillId="4" borderId="2" xfId="0" applyFont="1" applyFill="1" applyBorder="1" applyAlignment="1">
      <alignment horizontal="center" vertical="center" wrapText="1"/>
    </xf>
    <xf numFmtId="0" fontId="9" fillId="6" borderId="11" xfId="0" applyFont="1" applyFill="1" applyBorder="1" applyAlignment="1">
      <alignment horizontal="justify" vertical="center" wrapText="1"/>
    </xf>
    <xf numFmtId="0" fontId="7" fillId="0" borderId="1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4" fillId="0" borderId="2" xfId="0" applyFont="1" applyFill="1" applyBorder="1" applyAlignment="1">
      <alignment horizontal="center"/>
    </xf>
    <xf numFmtId="0" fontId="7" fillId="0" borderId="2" xfId="0" applyFont="1" applyFill="1" applyBorder="1" applyAlignment="1">
      <alignment horizontal="left" vertical="center" wrapText="1"/>
    </xf>
    <xf numFmtId="0" fontId="18" fillId="0" borderId="12" xfId="0" applyFont="1" applyFill="1" applyBorder="1" applyAlignment="1">
      <alignment horizontal="center" vertical="center" wrapText="1"/>
    </xf>
    <xf numFmtId="170" fontId="20" fillId="0" borderId="10" xfId="5" applyFont="1" applyFill="1" applyBorder="1" applyAlignment="1">
      <alignment horizontal="justify" vertical="center" wrapText="1"/>
    </xf>
    <xf numFmtId="0" fontId="20" fillId="0" borderId="2" xfId="5" applyNumberFormat="1" applyFont="1" applyFill="1" applyBorder="1" applyAlignment="1">
      <alignment horizontal="justify" vertical="center" wrapText="1"/>
    </xf>
    <xf numFmtId="0" fontId="22" fillId="0" borderId="9" xfId="0" applyFont="1" applyFill="1" applyBorder="1" applyAlignment="1">
      <alignment vertical="center" wrapText="1"/>
    </xf>
    <xf numFmtId="9" fontId="9" fillId="0" borderId="2" xfId="2" applyFont="1" applyFill="1" applyBorder="1" applyAlignment="1">
      <alignment horizontal="center" vertical="center"/>
    </xf>
    <xf numFmtId="43" fontId="8" fillId="0" borderId="15" xfId="3" applyFont="1" applyFill="1" applyBorder="1" applyAlignment="1">
      <alignment vertical="center"/>
    </xf>
    <xf numFmtId="170" fontId="20" fillId="0" borderId="12" xfId="5" applyFont="1" applyFill="1" applyBorder="1" applyAlignment="1">
      <alignment horizontal="justify" vertical="center" wrapText="1"/>
    </xf>
    <xf numFmtId="0" fontId="9" fillId="6" borderId="5" xfId="0" applyFont="1" applyFill="1" applyBorder="1" applyAlignment="1">
      <alignment horizontal="center" vertical="center" wrapText="1"/>
    </xf>
    <xf numFmtId="0" fontId="7" fillId="6" borderId="5" xfId="0" applyFont="1" applyFill="1" applyBorder="1" applyAlignment="1">
      <alignment horizontal="justify" vertical="center"/>
    </xf>
    <xf numFmtId="0" fontId="9" fillId="6" borderId="0" xfId="0" applyFont="1" applyFill="1" applyAlignment="1">
      <alignment horizontal="justify" vertical="center" wrapText="1"/>
    </xf>
    <xf numFmtId="43" fontId="7" fillId="6" borderId="5" xfId="3" applyFont="1" applyFill="1" applyBorder="1" applyAlignment="1">
      <alignment horizontal="center" vertical="center" wrapText="1"/>
    </xf>
    <xf numFmtId="1" fontId="9" fillId="6" borderId="5" xfId="3" applyNumberFormat="1" applyFont="1" applyFill="1" applyBorder="1" applyAlignment="1">
      <alignment horizontal="center" vertical="center"/>
    </xf>
    <xf numFmtId="43" fontId="9" fillId="6" borderId="5" xfId="3" applyFont="1" applyFill="1" applyBorder="1" applyAlignment="1">
      <alignment horizontal="justify" vertical="center"/>
    </xf>
    <xf numFmtId="0" fontId="8" fillId="0" borderId="2" xfId="0" applyFont="1" applyFill="1" applyBorder="1" applyAlignment="1">
      <alignment horizontal="center" vertical="center" wrapText="1"/>
    </xf>
    <xf numFmtId="177" fontId="9" fillId="0" borderId="2" xfId="0" applyNumberFormat="1" applyFont="1" applyFill="1" applyBorder="1" applyAlignment="1">
      <alignment vertical="center"/>
    </xf>
    <xf numFmtId="1" fontId="9" fillId="0" borderId="2" xfId="3" applyNumberFormat="1" applyFont="1" applyFill="1" applyBorder="1" applyAlignment="1">
      <alignment horizontal="center" vertical="center"/>
    </xf>
    <xf numFmtId="43" fontId="9" fillId="0" borderId="2" xfId="9" applyFont="1" applyFill="1" applyBorder="1" applyAlignment="1">
      <alignment horizontal="justify" vertical="center"/>
    </xf>
    <xf numFmtId="0" fontId="7" fillId="5" borderId="0" xfId="0" applyFont="1" applyFill="1" applyAlignment="1">
      <alignment horizontal="center" vertical="center" wrapText="1"/>
    </xf>
    <xf numFmtId="0" fontId="7" fillId="5" borderId="15" xfId="0" applyFont="1" applyFill="1" applyBorder="1" applyAlignment="1">
      <alignment horizontal="center" vertical="center" wrapText="1"/>
    </xf>
    <xf numFmtId="0" fontId="7" fillId="5" borderId="15" xfId="0" applyFont="1" applyFill="1" applyBorder="1" applyAlignment="1">
      <alignment horizontal="justify" vertical="center" wrapText="1"/>
    </xf>
    <xf numFmtId="0" fontId="7" fillId="5" borderId="0" xfId="0" applyFont="1" applyFill="1" applyAlignment="1">
      <alignment horizontal="justify" vertical="center" wrapText="1"/>
    </xf>
    <xf numFmtId="0" fontId="9" fillId="5" borderId="15" xfId="0" applyFont="1" applyFill="1" applyBorder="1" applyAlignment="1">
      <alignment horizontal="justify" vertical="center" wrapText="1"/>
    </xf>
    <xf numFmtId="0" fontId="9" fillId="5" borderId="3" xfId="0" applyFont="1" applyFill="1" applyBorder="1" applyAlignment="1">
      <alignment horizontal="justify" vertical="center"/>
    </xf>
    <xf numFmtId="0" fontId="9" fillId="5" borderId="3" xfId="0" applyFont="1" applyFill="1" applyBorder="1" applyAlignment="1">
      <alignment horizontal="center" vertical="center"/>
    </xf>
    <xf numFmtId="1" fontId="9" fillId="5" borderId="3" xfId="0" applyNumberFormat="1" applyFont="1" applyFill="1" applyBorder="1" applyAlignment="1">
      <alignment horizontal="center" vertical="center"/>
    </xf>
    <xf numFmtId="0" fontId="9" fillId="6" borderId="11" xfId="0" applyFont="1" applyFill="1" applyBorder="1" applyAlignment="1">
      <alignment horizontal="center" vertical="center" wrapText="1"/>
    </xf>
    <xf numFmtId="1" fontId="9" fillId="6" borderId="11" xfId="3" applyNumberFormat="1" applyFont="1" applyFill="1" applyBorder="1" applyAlignment="1">
      <alignment horizontal="center" vertical="center"/>
    </xf>
    <xf numFmtId="43" fontId="8" fillId="0" borderId="2" xfId="3" applyFont="1" applyFill="1" applyBorder="1" applyAlignment="1">
      <alignment vertical="center"/>
    </xf>
    <xf numFmtId="170" fontId="20" fillId="0" borderId="9" xfId="5" applyFont="1" applyFill="1" applyBorder="1" applyAlignment="1">
      <alignment horizontal="justify" vertical="center" wrapText="1"/>
    </xf>
    <xf numFmtId="43" fontId="8" fillId="0" borderId="8" xfId="3" applyFont="1" applyFill="1" applyBorder="1" applyAlignment="1">
      <alignment horizontal="center" vertical="center" wrapText="1"/>
    </xf>
    <xf numFmtId="0" fontId="7" fillId="0" borderId="1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20" fillId="0" borderId="2" xfId="0" applyFont="1" applyFill="1" applyBorder="1" applyAlignment="1">
      <alignment horizontal="center" vertical="center" wrapText="1"/>
    </xf>
    <xf numFmtId="0" fontId="20" fillId="0" borderId="2" xfId="0" applyFont="1" applyFill="1" applyBorder="1" applyAlignment="1">
      <alignment horizontal="justify" vertical="center" wrapText="1"/>
    </xf>
    <xf numFmtId="43" fontId="9" fillId="0" borderId="2" xfId="3" applyFont="1" applyFill="1" applyBorder="1" applyAlignment="1">
      <alignment horizontal="right" vertical="center"/>
    </xf>
    <xf numFmtId="1" fontId="8" fillId="0" borderId="14" xfId="0" applyNumberFormat="1" applyFont="1" applyFill="1" applyBorder="1"/>
    <xf numFmtId="0" fontId="8" fillId="0" borderId="0" xfId="0" applyFont="1" applyFill="1" applyAlignment="1">
      <alignment horizontal="center" vertical="center" wrapText="1"/>
    </xf>
    <xf numFmtId="44" fontId="20" fillId="0" borderId="2" xfId="8" applyNumberFormat="1" applyFont="1" applyFill="1" applyBorder="1" applyAlignment="1">
      <alignment vertical="center" wrapText="1"/>
    </xf>
    <xf numFmtId="175" fontId="9" fillId="0" borderId="2" xfId="13" applyFont="1" applyFill="1" applyBorder="1" applyAlignment="1">
      <alignment vertical="center"/>
    </xf>
    <xf numFmtId="0" fontId="9" fillId="0" borderId="2" xfId="0" applyFont="1" applyFill="1" applyBorder="1" applyAlignment="1">
      <alignment vertical="center" wrapText="1"/>
    </xf>
    <xf numFmtId="1" fontId="8" fillId="0" borderId="15" xfId="0" applyNumberFormat="1" applyFont="1" applyFill="1" applyBorder="1"/>
    <xf numFmtId="1" fontId="9" fillId="0" borderId="2" xfId="0" applyNumberFormat="1" applyFont="1" applyFill="1" applyBorder="1" applyAlignment="1" applyProtection="1">
      <alignment horizontal="center" vertical="center" wrapText="1"/>
      <protection locked="0"/>
    </xf>
    <xf numFmtId="0" fontId="7" fillId="5" borderId="8" xfId="0" applyFont="1" applyFill="1" applyBorder="1" applyAlignment="1">
      <alignment horizontal="left" vertical="center"/>
    </xf>
    <xf numFmtId="0" fontId="7" fillId="5" borderId="5" xfId="0" applyFont="1" applyFill="1" applyBorder="1" applyAlignment="1">
      <alignment vertical="center" wrapText="1"/>
    </xf>
    <xf numFmtId="0" fontId="7" fillId="5" borderId="7" xfId="0" applyFont="1" applyFill="1" applyBorder="1" applyAlignment="1">
      <alignment vertical="center" wrapText="1"/>
    </xf>
    <xf numFmtId="0" fontId="7" fillId="5" borderId="0" xfId="0" applyFont="1" applyFill="1" applyAlignment="1">
      <alignment vertical="center" wrapText="1"/>
    </xf>
    <xf numFmtId="0" fontId="9" fillId="5" borderId="0" xfId="0" applyFont="1" applyFill="1" applyBorder="1" applyAlignment="1">
      <alignment horizontal="justify" vertical="center"/>
    </xf>
    <xf numFmtId="0" fontId="9" fillId="5" borderId="0" xfId="0" applyFont="1" applyFill="1" applyBorder="1" applyAlignment="1">
      <alignment horizontal="center" vertical="center"/>
    </xf>
    <xf numFmtId="1" fontId="9" fillId="5" borderId="0" xfId="0" applyNumberFormat="1" applyFont="1" applyFill="1" applyBorder="1" applyAlignment="1">
      <alignment horizontal="center" vertical="center"/>
    </xf>
    <xf numFmtId="0" fontId="7" fillId="0" borderId="2" xfId="0" applyFont="1" applyBorder="1" applyAlignment="1">
      <alignment horizontal="left" vertical="center" wrapText="1"/>
    </xf>
    <xf numFmtId="0" fontId="7" fillId="6" borderId="2" xfId="0" applyFont="1" applyFill="1" applyBorder="1" applyAlignment="1">
      <alignment horizontal="justify" vertical="center"/>
    </xf>
    <xf numFmtId="0" fontId="7" fillId="6" borderId="2" xfId="0" applyFont="1" applyFill="1" applyBorder="1" applyAlignment="1">
      <alignment horizontal="justify" vertical="center" wrapText="1"/>
    </xf>
    <xf numFmtId="43" fontId="7" fillId="6" borderId="2" xfId="3" applyFont="1" applyFill="1" applyBorder="1" applyAlignment="1">
      <alignment horizontal="center" vertical="center" wrapText="1"/>
    </xf>
    <xf numFmtId="1" fontId="9" fillId="6" borderId="2" xfId="3" applyNumberFormat="1" applyFont="1" applyFill="1" applyBorder="1" applyAlignment="1">
      <alignment horizontal="center" vertical="center"/>
    </xf>
    <xf numFmtId="43" fontId="9" fillId="6" borderId="2" xfId="3" applyFont="1" applyFill="1" applyBorder="1" applyAlignment="1">
      <alignment horizontal="justify" vertical="center"/>
    </xf>
    <xf numFmtId="1" fontId="8" fillId="0" borderId="2" xfId="0" applyNumberFormat="1" applyFont="1" applyFill="1" applyBorder="1"/>
    <xf numFmtId="0" fontId="18" fillId="0" borderId="2" xfId="0" applyFont="1" applyFill="1" applyBorder="1" applyAlignment="1">
      <alignment horizontal="center" vertical="center" wrapText="1"/>
    </xf>
    <xf numFmtId="170" fontId="20" fillId="0" borderId="2" xfId="5" applyFont="1" applyFill="1" applyBorder="1" applyAlignment="1">
      <alignment horizontal="justify" vertical="center" wrapText="1"/>
    </xf>
    <xf numFmtId="0" fontId="18" fillId="0" borderId="2" xfId="0" applyFont="1" applyFill="1" applyBorder="1" applyAlignment="1">
      <alignment horizontal="justify" vertical="center"/>
    </xf>
    <xf numFmtId="1" fontId="6" fillId="0" borderId="2" xfId="0" applyNumberFormat="1" applyFont="1" applyBorder="1"/>
    <xf numFmtId="0" fontId="6" fillId="0" borderId="2" xfId="0" applyFont="1" applyBorder="1"/>
    <xf numFmtId="0" fontId="6" fillId="2" borderId="2" xfId="0" applyFont="1" applyFill="1" applyBorder="1" applyAlignment="1">
      <alignment vertical="center"/>
    </xf>
    <xf numFmtId="0" fontId="6" fillId="2" borderId="2" xfId="0" applyFont="1" applyFill="1" applyBorder="1" applyAlignment="1">
      <alignment horizontal="justify"/>
    </xf>
    <xf numFmtId="0" fontId="6" fillId="2" borderId="2" xfId="0" applyFont="1" applyFill="1" applyBorder="1"/>
    <xf numFmtId="0" fontId="6" fillId="2" borderId="2" xfId="0" applyFont="1" applyFill="1" applyBorder="1" applyAlignment="1">
      <alignment horizontal="justify" vertical="center" wrapText="1"/>
    </xf>
    <xf numFmtId="9" fontId="6" fillId="2" borderId="2" xfId="2" applyFont="1" applyFill="1" applyBorder="1" applyAlignment="1">
      <alignment horizontal="center" vertical="center"/>
    </xf>
    <xf numFmtId="165" fontId="6" fillId="2" borderId="2" xfId="0" applyNumberFormat="1" applyFont="1" applyFill="1" applyBorder="1" applyAlignment="1">
      <alignment horizontal="center" vertical="center"/>
    </xf>
    <xf numFmtId="0" fontId="6" fillId="2" borderId="2" xfId="0" applyFont="1" applyFill="1" applyBorder="1" applyAlignment="1">
      <alignment horizontal="justify" vertical="center"/>
    </xf>
    <xf numFmtId="1" fontId="6" fillId="2" borderId="2" xfId="0" applyNumberFormat="1" applyFont="1" applyFill="1" applyBorder="1" applyAlignment="1">
      <alignment horizontal="center" vertical="center"/>
    </xf>
    <xf numFmtId="166" fontId="6" fillId="0" borderId="2" xfId="0" applyNumberFormat="1" applyFont="1" applyBorder="1" applyAlignment="1">
      <alignment horizontal="right" vertical="center"/>
    </xf>
    <xf numFmtId="166" fontId="6" fillId="0" borderId="2" xfId="0" applyNumberFormat="1" applyFont="1" applyBorder="1" applyAlignment="1">
      <alignment horizontal="center"/>
    </xf>
    <xf numFmtId="0" fontId="6" fillId="0" borderId="2" xfId="0" applyFont="1" applyBorder="1" applyAlignment="1">
      <alignment horizontal="justify" vertical="center"/>
    </xf>
    <xf numFmtId="166" fontId="8" fillId="0" borderId="0" xfId="0" applyNumberFormat="1" applyFont="1" applyAlignment="1">
      <alignment horizontal="right" vertical="center"/>
    </xf>
    <xf numFmtId="166" fontId="4" fillId="0" borderId="0" xfId="0" applyNumberFormat="1" applyFont="1" applyAlignment="1">
      <alignment horizontal="right" vertical="center"/>
    </xf>
    <xf numFmtId="0" fontId="28" fillId="2" borderId="0" xfId="0" applyFont="1" applyFill="1"/>
    <xf numFmtId="0" fontId="9" fillId="0" borderId="12" xfId="0" applyFont="1" applyFill="1" applyBorder="1" applyAlignment="1">
      <alignment horizontal="center" vertical="center" wrapText="1"/>
    </xf>
    <xf numFmtId="49" fontId="6" fillId="0" borderId="3" xfId="0" applyNumberFormat="1" applyFont="1" applyBorder="1" applyAlignment="1">
      <alignment horizontal="center" vertical="center" wrapText="1"/>
    </xf>
    <xf numFmtId="49" fontId="6" fillId="3" borderId="9" xfId="0" applyNumberFormat="1" applyFont="1" applyFill="1" applyBorder="1" applyAlignment="1">
      <alignment horizontal="center" vertical="center" wrapText="1"/>
    </xf>
    <xf numFmtId="49" fontId="6" fillId="3" borderId="14" xfId="0" applyNumberFormat="1" applyFont="1" applyFill="1" applyBorder="1" applyAlignment="1">
      <alignment horizontal="center" vertical="center" wrapText="1"/>
    </xf>
    <xf numFmtId="49" fontId="9" fillId="5" borderId="11" xfId="0" applyNumberFormat="1" applyFont="1" applyFill="1" applyBorder="1" applyAlignment="1">
      <alignment horizontal="center" vertical="center" wrapText="1"/>
    </xf>
    <xf numFmtId="0" fontId="9" fillId="5" borderId="12" xfId="0" applyFont="1" applyFill="1" applyBorder="1" applyAlignment="1">
      <alignment horizontal="center" vertical="center"/>
    </xf>
    <xf numFmtId="0" fontId="7" fillId="6" borderId="5" xfId="0" applyFont="1" applyFill="1" applyBorder="1" applyAlignment="1">
      <alignment horizontal="left" vertical="center" wrapText="1"/>
    </xf>
    <xf numFmtId="0" fontId="9" fillId="6" borderId="11" xfId="0" applyFont="1" applyFill="1" applyBorder="1" applyAlignment="1">
      <alignment horizontal="justify" vertical="center"/>
    </xf>
    <xf numFmtId="49" fontId="7" fillId="6" borderId="11" xfId="3" applyNumberFormat="1" applyFont="1" applyFill="1" applyBorder="1" applyAlignment="1">
      <alignment horizontal="center" vertical="center" wrapText="1"/>
    </xf>
    <xf numFmtId="43" fontId="7" fillId="6" borderId="12" xfId="3" applyFont="1" applyFill="1" applyBorder="1" applyAlignment="1">
      <alignment horizontal="center" vertical="center"/>
    </xf>
    <xf numFmtId="43" fontId="9" fillId="0" borderId="2" xfId="0" applyNumberFormat="1" applyFont="1" applyBorder="1" applyAlignment="1">
      <alignment horizontal="justify" vertical="center"/>
    </xf>
    <xf numFmtId="49" fontId="8" fillId="0" borderId="2" xfId="17" applyNumberFormat="1" applyFont="1" applyFill="1" applyBorder="1" applyAlignment="1">
      <alignment horizontal="center" vertical="center" wrapText="1"/>
    </xf>
    <xf numFmtId="0" fontId="19" fillId="0" borderId="0" xfId="0" applyFont="1" applyAlignment="1">
      <alignment horizontal="justify" vertical="center" wrapText="1"/>
    </xf>
    <xf numFmtId="9" fontId="9" fillId="0" borderId="2" xfId="2" applyFont="1" applyFill="1" applyBorder="1" applyAlignment="1">
      <alignment horizontal="center" vertical="center" wrapText="1"/>
    </xf>
    <xf numFmtId="43" fontId="9" fillId="0" borderId="2" xfId="0" applyNumberFormat="1" applyFont="1" applyBorder="1" applyAlignment="1">
      <alignment horizontal="justify" vertical="center" wrapText="1"/>
    </xf>
    <xf numFmtId="0" fontId="8" fillId="0" borderId="11" xfId="11" applyFont="1" applyFill="1" applyBorder="1" applyAlignment="1">
      <alignment horizontal="justify" vertical="center" wrapText="1"/>
    </xf>
    <xf numFmtId="174" fontId="9" fillId="0" borderId="2" xfId="9" applyNumberFormat="1" applyFont="1" applyFill="1" applyBorder="1" applyAlignment="1">
      <alignment horizontal="justify" vertical="center" wrapText="1"/>
    </xf>
    <xf numFmtId="9" fontId="9" fillId="0" borderId="2" xfId="2" applyNumberFormat="1" applyFont="1" applyBorder="1" applyAlignment="1">
      <alignment horizontal="center" vertical="center" wrapText="1"/>
    </xf>
    <xf numFmtId="43" fontId="9" fillId="0" borderId="2" xfId="3" applyFont="1" applyFill="1" applyBorder="1" applyAlignment="1">
      <alignment vertical="center" wrapText="1"/>
    </xf>
    <xf numFmtId="4" fontId="9" fillId="0" borderId="2" xfId="0" applyNumberFormat="1" applyFont="1" applyFill="1" applyBorder="1" applyAlignment="1">
      <alignment vertical="center"/>
    </xf>
    <xf numFmtId="9" fontId="7" fillId="6" borderId="11" xfId="2" applyFont="1" applyFill="1" applyBorder="1" applyAlignment="1">
      <alignment horizontal="center" vertical="center" wrapText="1"/>
    </xf>
    <xf numFmtId="43" fontId="9" fillId="0" borderId="2" xfId="9" applyFont="1" applyFill="1" applyBorder="1" applyAlignment="1">
      <alignment horizontal="right" vertical="center"/>
    </xf>
    <xf numFmtId="0" fontId="9" fillId="0" borderId="12" xfId="0" applyFont="1" applyBorder="1" applyAlignment="1">
      <alignment horizontal="center" vertical="center"/>
    </xf>
    <xf numFmtId="43" fontId="9" fillId="0" borderId="2" xfId="0" applyNumberFormat="1" applyFont="1" applyFill="1" applyBorder="1" applyAlignment="1">
      <alignment horizontal="right" vertical="center" wrapText="1"/>
    </xf>
    <xf numFmtId="49" fontId="8" fillId="2" borderId="2" xfId="0" applyNumberFormat="1" applyFont="1" applyFill="1" applyBorder="1" applyAlignment="1">
      <alignment horizontal="center" vertical="center" wrapText="1"/>
    </xf>
    <xf numFmtId="49" fontId="9" fillId="0" borderId="2" xfId="9" applyNumberFormat="1" applyFont="1" applyFill="1" applyBorder="1" applyAlignment="1">
      <alignment horizontal="justify" vertical="center" wrapText="1"/>
    </xf>
    <xf numFmtId="43" fontId="8" fillId="0" borderId="2" xfId="17" applyFont="1" applyFill="1" applyBorder="1" applyAlignment="1">
      <alignment horizontal="center" vertical="center"/>
    </xf>
    <xf numFmtId="174" fontId="9" fillId="0" borderId="12" xfId="9" applyNumberFormat="1" applyFont="1" applyFill="1" applyBorder="1" applyAlignment="1">
      <alignment horizontal="justify" vertical="center" wrapText="1"/>
    </xf>
    <xf numFmtId="168" fontId="8" fillId="2" borderId="2" xfId="0" applyNumberFormat="1" applyFont="1" applyFill="1" applyBorder="1" applyAlignment="1">
      <alignment vertical="center" wrapText="1"/>
    </xf>
    <xf numFmtId="0" fontId="10" fillId="0" borderId="0" xfId="0" applyFont="1" applyAlignment="1">
      <alignment horizontal="justify" vertical="center" wrapText="1"/>
    </xf>
    <xf numFmtId="9" fontId="9" fillId="0" borderId="2" xfId="2" applyFont="1" applyFill="1" applyBorder="1" applyAlignment="1">
      <alignment vertical="center" wrapText="1"/>
    </xf>
    <xf numFmtId="43" fontId="9" fillId="0" borderId="2" xfId="0" applyNumberFormat="1" applyFont="1" applyFill="1" applyBorder="1" applyAlignment="1">
      <alignment horizontal="justify" vertical="center" wrapText="1"/>
    </xf>
    <xf numFmtId="177" fontId="9" fillId="0" borderId="2" xfId="0" applyNumberFormat="1" applyFont="1" applyBorder="1" applyAlignment="1">
      <alignment horizontal="justify" vertical="center" wrapText="1"/>
    </xf>
    <xf numFmtId="49" fontId="8" fillId="0" borderId="2" xfId="21" applyNumberFormat="1" applyFont="1" applyBorder="1" applyAlignment="1">
      <alignment horizontal="justify" vertical="center" wrapText="1"/>
    </xf>
    <xf numFmtId="49" fontId="8" fillId="0" borderId="2" xfId="0" applyNumberFormat="1" applyFont="1" applyFill="1" applyBorder="1" applyAlignment="1">
      <alignment horizontal="center" vertical="center" wrapText="1"/>
    </xf>
    <xf numFmtId="0" fontId="10" fillId="0" borderId="0" xfId="0" applyFont="1" applyFill="1" applyAlignment="1">
      <alignment horizontal="justify" vertical="center" wrapText="1"/>
    </xf>
    <xf numFmtId="0" fontId="7" fillId="6" borderId="5" xfId="0" applyFont="1" applyFill="1" applyBorder="1" applyAlignment="1">
      <alignment horizontal="center" vertical="center" wrapText="1"/>
    </xf>
    <xf numFmtId="43" fontId="7" fillId="6" borderId="5" xfId="3" applyFont="1" applyFill="1" applyBorder="1" applyAlignment="1">
      <alignment horizontal="justify" vertical="center" wrapText="1"/>
    </xf>
    <xf numFmtId="9" fontId="7" fillId="6" borderId="5" xfId="2" applyFont="1" applyFill="1" applyBorder="1" applyAlignment="1">
      <alignment horizontal="center" vertical="center" wrapText="1"/>
    </xf>
    <xf numFmtId="0" fontId="9" fillId="6" borderId="5" xfId="0" applyFont="1" applyFill="1" applyBorder="1" applyAlignment="1">
      <alignment horizontal="justify" vertical="center"/>
    </xf>
    <xf numFmtId="0" fontId="9" fillId="6" borderId="5" xfId="0" applyFont="1" applyFill="1" applyBorder="1" applyAlignment="1">
      <alignment horizontal="justify" vertical="center" wrapText="1"/>
    </xf>
    <xf numFmtId="49" fontId="7" fillId="6" borderId="5" xfId="3" applyNumberFormat="1" applyFont="1" applyFill="1" applyBorder="1" applyAlignment="1">
      <alignment horizontal="center" vertical="center" wrapText="1"/>
    </xf>
    <xf numFmtId="43" fontId="9" fillId="6" borderId="5" xfId="3" applyFont="1" applyFill="1" applyBorder="1" applyAlignment="1">
      <alignment horizontal="justify" vertical="center" wrapText="1"/>
    </xf>
    <xf numFmtId="0" fontId="9" fillId="6" borderId="9" xfId="0" applyFont="1" applyFill="1" applyBorder="1" applyAlignment="1">
      <alignment horizontal="justify" vertical="center" wrapText="1"/>
    </xf>
    <xf numFmtId="43" fontId="9" fillId="0" borderId="2" xfId="17" applyFont="1" applyFill="1" applyBorder="1" applyAlignment="1">
      <alignment horizontal="justify" vertical="center"/>
    </xf>
    <xf numFmtId="180" fontId="9" fillId="0" borderId="2" xfId="2" applyNumberFormat="1" applyFont="1" applyFill="1" applyBorder="1" applyAlignment="1">
      <alignment horizontal="center" vertical="center" wrapText="1"/>
    </xf>
    <xf numFmtId="43" fontId="9" fillId="0" borderId="9" xfId="9" applyFont="1" applyFill="1" applyBorder="1" applyAlignment="1">
      <alignment horizontal="justify" vertical="center"/>
    </xf>
    <xf numFmtId="174" fontId="9" fillId="0" borderId="9" xfId="9" applyNumberFormat="1" applyFont="1" applyFill="1" applyBorder="1" applyAlignment="1">
      <alignment horizontal="justify" vertical="center" wrapText="1"/>
    </xf>
    <xf numFmtId="4" fontId="8" fillId="0" borderId="2" xfId="0" applyNumberFormat="1" applyFont="1" applyFill="1" applyBorder="1"/>
    <xf numFmtId="43" fontId="6" fillId="2" borderId="2" xfId="17" applyFont="1" applyFill="1" applyBorder="1" applyAlignment="1">
      <alignment vertical="center"/>
    </xf>
    <xf numFmtId="49" fontId="6" fillId="2" borderId="2" xfId="0" applyNumberFormat="1" applyFont="1" applyFill="1" applyBorder="1" applyAlignment="1">
      <alignment horizontal="center" vertical="center" wrapText="1"/>
    </xf>
    <xf numFmtId="49" fontId="8" fillId="2" borderId="0" xfId="0" applyNumberFormat="1" applyFont="1" applyFill="1" applyAlignment="1">
      <alignment horizontal="center" vertical="center" wrapText="1"/>
    </xf>
    <xf numFmtId="49" fontId="4" fillId="2" borderId="0" xfId="0" applyNumberFormat="1" applyFont="1" applyFill="1" applyAlignment="1">
      <alignment horizontal="center" vertical="center" wrapText="1"/>
    </xf>
    <xf numFmtId="0" fontId="8" fillId="0" borderId="9" xfId="0" applyFont="1" applyFill="1" applyBorder="1" applyAlignment="1">
      <alignment horizontal="justify" vertical="center" wrapText="1"/>
    </xf>
    <xf numFmtId="0" fontId="9" fillId="0" borderId="2" xfId="0" applyFont="1" applyFill="1" applyBorder="1" applyAlignment="1">
      <alignment horizontal="justify" vertical="center" wrapText="1"/>
    </xf>
    <xf numFmtId="165" fontId="6" fillId="3" borderId="8" xfId="0" applyNumberFormat="1" applyFont="1" applyFill="1" applyBorder="1" applyAlignment="1">
      <alignment horizontal="center" vertical="center" wrapText="1"/>
    </xf>
    <xf numFmtId="165" fontId="6" fillId="3" borderId="13" xfId="0" applyNumberFormat="1"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13" xfId="0" applyFont="1" applyFill="1" applyBorder="1" applyAlignment="1">
      <alignment horizontal="center" vertical="center" wrapText="1"/>
    </xf>
    <xf numFmtId="164" fontId="6" fillId="3" borderId="8" xfId="0" applyNumberFormat="1" applyFont="1" applyFill="1" applyBorder="1" applyAlignment="1">
      <alignment horizontal="center" vertical="center" wrapText="1"/>
    </xf>
    <xf numFmtId="164" fontId="6" fillId="3" borderId="13"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 fontId="6" fillId="3" borderId="7" xfId="0" applyNumberFormat="1" applyFont="1" applyFill="1" applyBorder="1" applyAlignment="1">
      <alignment horizontal="center" vertical="center" wrapText="1"/>
    </xf>
    <xf numFmtId="1" fontId="6" fillId="3" borderId="1" xfId="0" applyNumberFormat="1"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3" borderId="14" xfId="0" applyFont="1" applyFill="1" applyBorder="1" applyAlignment="1">
      <alignment horizontal="center" vertical="center" wrapText="1"/>
    </xf>
    <xf numFmtId="165" fontId="6" fillId="3" borderId="9" xfId="0" applyNumberFormat="1" applyFont="1" applyFill="1" applyBorder="1" applyAlignment="1">
      <alignment horizontal="center" vertical="center" wrapText="1"/>
    </xf>
    <xf numFmtId="165" fontId="6" fillId="3" borderId="14" xfId="0" applyNumberFormat="1" applyFont="1" applyFill="1" applyBorder="1" applyAlignment="1">
      <alignment horizontal="center" vertical="center" wrapText="1"/>
    </xf>
    <xf numFmtId="0" fontId="6" fillId="2" borderId="0" xfId="0" applyFont="1" applyFill="1" applyAlignment="1">
      <alignment horizontal="center"/>
    </xf>
    <xf numFmtId="3" fontId="6" fillId="3" borderId="2" xfId="0" applyNumberFormat="1" applyFont="1" applyFill="1" applyBorder="1" applyAlignment="1">
      <alignment horizontal="center" vertical="center" wrapText="1"/>
    </xf>
    <xf numFmtId="1" fontId="6" fillId="2" borderId="8" xfId="0" applyNumberFormat="1" applyFont="1" applyFill="1" applyBorder="1" applyAlignment="1">
      <alignment horizontal="center" vertical="center" wrapText="1"/>
    </xf>
    <xf numFmtId="1" fontId="6" fillId="2" borderId="5" xfId="0" applyNumberFormat="1" applyFont="1" applyFill="1" applyBorder="1" applyAlignment="1">
      <alignment horizontal="center" vertical="center" wrapText="1"/>
    </xf>
    <xf numFmtId="1" fontId="6" fillId="2" borderId="7" xfId="0" applyNumberFormat="1" applyFont="1" applyFill="1" applyBorder="1" applyAlignment="1">
      <alignment horizontal="center" vertical="center" wrapText="1"/>
    </xf>
    <xf numFmtId="1" fontId="8" fillId="2" borderId="13" xfId="0" applyNumberFormat="1" applyFont="1" applyFill="1" applyBorder="1" applyAlignment="1">
      <alignment horizontal="center" vertical="center" wrapText="1"/>
    </xf>
    <xf numFmtId="1" fontId="8" fillId="2" borderId="0" xfId="0" applyNumberFormat="1"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3" fontId="7" fillId="4" borderId="2" xfId="0" applyNumberFormat="1"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12" xfId="0" applyFont="1" applyFill="1" applyBorder="1" applyAlignment="1">
      <alignment horizontal="center" vertical="center"/>
    </xf>
    <xf numFmtId="166" fontId="6" fillId="3" borderId="8" xfId="0" applyNumberFormat="1" applyFont="1" applyFill="1" applyBorder="1" applyAlignment="1">
      <alignment horizontal="center" vertical="center" wrapText="1"/>
    </xf>
    <xf numFmtId="166" fontId="6" fillId="3" borderId="13" xfId="0" applyNumberFormat="1" applyFont="1" applyFill="1" applyBorder="1" applyAlignment="1">
      <alignment horizontal="center" vertical="center" wrapText="1"/>
    </xf>
    <xf numFmtId="1" fontId="8" fillId="2" borderId="9" xfId="0" applyNumberFormat="1" applyFont="1" applyFill="1" applyBorder="1" applyAlignment="1">
      <alignment horizontal="center" vertical="center" wrapText="1"/>
    </xf>
    <xf numFmtId="1" fontId="8" fillId="2" borderId="14" xfId="0" applyNumberFormat="1" applyFont="1" applyFill="1" applyBorder="1" applyAlignment="1">
      <alignment horizontal="center" vertical="center" wrapText="1"/>
    </xf>
    <xf numFmtId="1" fontId="8" fillId="2" borderId="15" xfId="0" applyNumberFormat="1"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9" xfId="0" applyFont="1" applyFill="1" applyBorder="1" applyAlignment="1">
      <alignment horizontal="justify" vertical="center" wrapText="1"/>
    </xf>
    <xf numFmtId="0" fontId="8" fillId="2" borderId="14" xfId="0" applyFont="1" applyFill="1" applyBorder="1" applyAlignment="1">
      <alignment horizontal="justify" vertical="center" wrapText="1"/>
    </xf>
    <xf numFmtId="0" fontId="8" fillId="2" borderId="15" xfId="0" applyFont="1" applyFill="1" applyBorder="1" applyAlignment="1">
      <alignment horizontal="justify" vertical="center" wrapText="1"/>
    </xf>
    <xf numFmtId="166" fontId="8" fillId="0" borderId="9" xfId="0" applyNumberFormat="1" applyFont="1" applyFill="1" applyBorder="1" applyAlignment="1">
      <alignment horizontal="center" vertical="center"/>
    </xf>
    <xf numFmtId="166" fontId="8" fillId="0" borderId="14" xfId="0" applyNumberFormat="1" applyFont="1" applyFill="1" applyBorder="1" applyAlignment="1">
      <alignment horizontal="center" vertical="center"/>
    </xf>
    <xf numFmtId="166" fontId="8" fillId="0" borderId="15" xfId="0" applyNumberFormat="1" applyFont="1" applyFill="1" applyBorder="1" applyAlignment="1">
      <alignment horizontal="center" vertical="center"/>
    </xf>
    <xf numFmtId="168" fontId="8" fillId="2" borderId="9" xfId="0" applyNumberFormat="1" applyFont="1" applyFill="1" applyBorder="1" applyAlignment="1">
      <alignment horizontal="center" vertical="center" wrapText="1"/>
    </xf>
    <xf numFmtId="168" fontId="8" fillId="2" borderId="14" xfId="0" applyNumberFormat="1" applyFont="1" applyFill="1" applyBorder="1" applyAlignment="1">
      <alignment horizontal="center" vertical="center" wrapText="1"/>
    </xf>
    <xf numFmtId="168" fontId="8" fillId="2" borderId="15" xfId="0" applyNumberFormat="1" applyFont="1" applyFill="1" applyBorder="1" applyAlignment="1">
      <alignment horizontal="center" vertical="center" wrapText="1"/>
    </xf>
    <xf numFmtId="3" fontId="6" fillId="3" borderId="9" xfId="0" applyNumberFormat="1" applyFont="1" applyFill="1" applyBorder="1" applyAlignment="1">
      <alignment horizontal="center" vertical="center" wrapText="1"/>
    </xf>
    <xf numFmtId="3" fontId="6" fillId="3" borderId="14" xfId="0" applyNumberFormat="1"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9" fillId="0" borderId="4" xfId="0" applyFont="1" applyBorder="1" applyAlignment="1">
      <alignment horizontal="center" vertical="center" wrapText="1"/>
    </xf>
    <xf numFmtId="0" fontId="8" fillId="0" borderId="9" xfId="0" applyFont="1" applyBorder="1" applyAlignment="1">
      <alignment horizontal="justify" vertical="center" wrapText="1"/>
    </xf>
    <xf numFmtId="0" fontId="8" fillId="0" borderId="14" xfId="0" applyFont="1" applyBorder="1" applyAlignment="1">
      <alignment horizontal="justify" vertical="center" wrapText="1"/>
    </xf>
    <xf numFmtId="0" fontId="8" fillId="0" borderId="15" xfId="0" applyFont="1" applyBorder="1" applyAlignment="1">
      <alignment horizontal="justify" vertical="center" wrapText="1"/>
    </xf>
    <xf numFmtId="43" fontId="8" fillId="2" borderId="9" xfId="3" applyFont="1" applyFill="1" applyBorder="1" applyAlignment="1">
      <alignment horizontal="center" vertical="center" wrapText="1"/>
    </xf>
    <xf numFmtId="43" fontId="8" fillId="2" borderId="14" xfId="3" applyFont="1" applyFill="1" applyBorder="1" applyAlignment="1">
      <alignment horizontal="center" vertical="center" wrapText="1"/>
    </xf>
    <xf numFmtId="43" fontId="8" fillId="2" borderId="15" xfId="3" applyFont="1" applyFill="1" applyBorder="1" applyAlignment="1">
      <alignment horizontal="center" vertical="center" wrapText="1"/>
    </xf>
    <xf numFmtId="0" fontId="8" fillId="0" borderId="9" xfId="0" applyFont="1" applyFill="1" applyBorder="1" applyAlignment="1">
      <alignment horizontal="justify" vertical="center" wrapText="1"/>
    </xf>
    <xf numFmtId="0" fontId="8" fillId="0" borderId="14"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9" fillId="0" borderId="9" xfId="0" applyFont="1" applyBorder="1" applyAlignment="1">
      <alignment horizontal="justify" vertical="center" wrapText="1"/>
    </xf>
    <xf numFmtId="0" fontId="9" fillId="0" borderId="14" xfId="0" applyFont="1" applyBorder="1" applyAlignment="1">
      <alignment horizontal="justify" vertical="center" wrapText="1"/>
    </xf>
    <xf numFmtId="0" fontId="9" fillId="0" borderId="15" xfId="0" applyFont="1" applyBorder="1" applyAlignment="1">
      <alignment horizontal="justify"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2" borderId="0" xfId="0" applyFont="1" applyFill="1" applyAlignment="1">
      <alignment horizontal="center" wrapText="1"/>
    </xf>
    <xf numFmtId="0" fontId="6" fillId="0"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7" fillId="6" borderId="9" xfId="0" applyFont="1" applyFill="1" applyBorder="1" applyAlignment="1">
      <alignment horizontal="left" vertical="center" wrapText="1"/>
    </xf>
    <xf numFmtId="0" fontId="7" fillId="6" borderId="2" xfId="0" applyFont="1" applyFill="1" applyBorder="1" applyAlignment="1">
      <alignment horizontal="left" vertical="center" wrapText="1"/>
    </xf>
    <xf numFmtId="0" fontId="6" fillId="2" borderId="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6" fillId="3" borderId="2" xfId="0" applyFont="1" applyFill="1" applyBorder="1" applyAlignment="1">
      <alignment horizontal="center" vertical="center" wrapText="1"/>
    </xf>
    <xf numFmtId="0" fontId="6" fillId="3" borderId="6" xfId="0" applyFont="1" applyFill="1" applyBorder="1" applyAlignment="1">
      <alignment horizontal="center" vertical="center" wrapText="1"/>
    </xf>
    <xf numFmtId="164" fontId="6" fillId="3" borderId="2" xfId="0" applyNumberFormat="1" applyFont="1" applyFill="1" applyBorder="1" applyAlignment="1">
      <alignment horizontal="center" vertical="center" wrapText="1"/>
    </xf>
    <xf numFmtId="0" fontId="7" fillId="4" borderId="8"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8" xfId="0" applyFont="1" applyFill="1" applyBorder="1" applyAlignment="1">
      <alignment horizontal="center" vertical="center" textRotation="90" wrapText="1"/>
    </xf>
    <xf numFmtId="0" fontId="7" fillId="4" borderId="13" xfId="0" applyFont="1" applyFill="1" applyBorder="1" applyAlignment="1">
      <alignment horizontal="center" vertical="center" textRotation="90" wrapText="1"/>
    </xf>
    <xf numFmtId="165" fontId="6" fillId="3" borderId="2" xfId="0" applyNumberFormat="1" applyFont="1" applyFill="1" applyBorder="1" applyAlignment="1">
      <alignment horizontal="center" vertical="center" wrapText="1"/>
    </xf>
    <xf numFmtId="1" fontId="6" fillId="3" borderId="2" xfId="0" applyNumberFormat="1" applyFont="1" applyFill="1" applyBorder="1" applyAlignment="1">
      <alignment horizontal="center" vertical="center" wrapText="1"/>
    </xf>
    <xf numFmtId="166" fontId="6" fillId="3" borderId="2" xfId="0" applyNumberFormat="1" applyFont="1" applyFill="1" applyBorder="1" applyAlignment="1">
      <alignment horizontal="center" vertical="center" wrapText="1"/>
    </xf>
    <xf numFmtId="0" fontId="8" fillId="2" borderId="10" xfId="0" applyFont="1" applyFill="1" applyBorder="1" applyAlignment="1">
      <alignment horizontal="center"/>
    </xf>
    <xf numFmtId="0" fontId="8" fillId="2" borderId="11" xfId="0" applyFont="1" applyFill="1" applyBorder="1" applyAlignment="1">
      <alignment horizontal="center"/>
    </xf>
    <xf numFmtId="0" fontId="8" fillId="2" borderId="12" xfId="0" applyFont="1" applyFill="1" applyBorder="1" applyAlignment="1">
      <alignment horizontal="center"/>
    </xf>
    <xf numFmtId="0" fontId="8" fillId="0" borderId="10" xfId="0" applyFont="1" applyBorder="1" applyAlignment="1">
      <alignment horizontal="center"/>
    </xf>
    <xf numFmtId="0" fontId="8" fillId="0" borderId="11" xfId="0" applyFont="1" applyBorder="1" applyAlignment="1">
      <alignment horizontal="center"/>
    </xf>
    <xf numFmtId="0" fontId="8" fillId="0" borderId="12" xfId="0" applyFont="1" applyBorder="1" applyAlignment="1">
      <alignment horizontal="center"/>
    </xf>
    <xf numFmtId="0" fontId="8" fillId="0" borderId="10" xfId="0" applyFont="1" applyFill="1" applyBorder="1" applyAlignment="1">
      <alignment horizontal="center"/>
    </xf>
    <xf numFmtId="0" fontId="8" fillId="0" borderId="11" xfId="0" applyFont="1" applyFill="1" applyBorder="1" applyAlignment="1">
      <alignment horizontal="center"/>
    </xf>
    <xf numFmtId="0" fontId="8" fillId="0" borderId="12" xfId="0" applyFont="1" applyFill="1" applyBorder="1" applyAlignment="1">
      <alignment horizontal="center"/>
    </xf>
    <xf numFmtId="3" fontId="7" fillId="4" borderId="10" xfId="0" applyNumberFormat="1" applyFont="1" applyFill="1" applyBorder="1" applyAlignment="1">
      <alignment horizontal="center" vertical="center" wrapText="1"/>
    </xf>
    <xf numFmtId="3" fontId="7" fillId="4" borderId="11" xfId="0" applyNumberFormat="1" applyFont="1" applyFill="1" applyBorder="1" applyAlignment="1">
      <alignment horizontal="center" vertical="center" wrapText="1"/>
    </xf>
    <xf numFmtId="0" fontId="7" fillId="4" borderId="10" xfId="0" applyFont="1" applyFill="1" applyBorder="1" applyAlignment="1">
      <alignment horizontal="center" vertical="center" wrapText="1"/>
    </xf>
    <xf numFmtId="0" fontId="7" fillId="4" borderId="11" xfId="0" applyFont="1" applyFill="1" applyBorder="1" applyAlignment="1">
      <alignment horizontal="center" vertical="center" wrapText="1"/>
    </xf>
    <xf numFmtId="43" fontId="9" fillId="0" borderId="9" xfId="0" applyNumberFormat="1" applyFont="1" applyFill="1" applyBorder="1" applyAlignment="1">
      <alignment horizontal="center" vertical="center"/>
    </xf>
    <xf numFmtId="43" fontId="9" fillId="0" borderId="15" xfId="0" applyNumberFormat="1" applyFont="1" applyFill="1" applyBorder="1" applyAlignment="1">
      <alignment horizontal="center" vertical="center"/>
    </xf>
    <xf numFmtId="0" fontId="9" fillId="0" borderId="9" xfId="5" applyNumberFormat="1" applyFont="1" applyFill="1" applyBorder="1" applyAlignment="1">
      <alignment horizontal="justify" vertical="center" wrapText="1"/>
    </xf>
    <xf numFmtId="0" fontId="9" fillId="0" borderId="15" xfId="5" applyNumberFormat="1" applyFont="1" applyFill="1" applyBorder="1" applyAlignment="1">
      <alignment horizontal="justify" vertical="center" wrapText="1"/>
    </xf>
    <xf numFmtId="0" fontId="8" fillId="0" borderId="8" xfId="0" applyFont="1" applyBorder="1" applyAlignment="1">
      <alignment horizontal="center"/>
    </xf>
    <xf numFmtId="0" fontId="8" fillId="0" borderId="5" xfId="0" applyFont="1" applyBorder="1" applyAlignment="1">
      <alignment horizontal="center"/>
    </xf>
    <xf numFmtId="0" fontId="8" fillId="0" borderId="7" xfId="0" applyFont="1" applyBorder="1" applyAlignment="1">
      <alignment horizontal="center"/>
    </xf>
    <xf numFmtId="0" fontId="8" fillId="0" borderId="8" xfId="0" applyFont="1" applyFill="1" applyBorder="1" applyAlignment="1">
      <alignment horizontal="center"/>
    </xf>
    <xf numFmtId="0" fontId="8" fillId="0" borderId="5" xfId="0" applyFont="1" applyFill="1" applyBorder="1" applyAlignment="1">
      <alignment horizontal="center"/>
    </xf>
    <xf numFmtId="0" fontId="8" fillId="0" borderId="7" xfId="0" applyFont="1" applyFill="1" applyBorder="1" applyAlignment="1">
      <alignment horizontal="center"/>
    </xf>
    <xf numFmtId="0" fontId="9" fillId="0" borderId="9" xfId="3" applyNumberFormat="1" applyFont="1" applyFill="1" applyBorder="1" applyAlignment="1">
      <alignment horizontal="center" vertical="center" wrapText="1"/>
    </xf>
    <xf numFmtId="0" fontId="9" fillId="0" borderId="15" xfId="3"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3" xfId="0" applyFont="1" applyFill="1" applyBorder="1" applyAlignment="1">
      <alignment horizontal="center"/>
    </xf>
    <xf numFmtId="0" fontId="8" fillId="0" borderId="0" xfId="0" applyFont="1" applyFill="1" applyBorder="1" applyAlignment="1">
      <alignment horizontal="center"/>
    </xf>
    <xf numFmtId="0" fontId="8" fillId="0" borderId="1" xfId="0" applyFont="1" applyFill="1" applyBorder="1" applyAlignment="1">
      <alignment horizontal="center"/>
    </xf>
    <xf numFmtId="0" fontId="8" fillId="0" borderId="9" xfId="0" applyNumberFormat="1" applyFont="1" applyFill="1" applyBorder="1" applyAlignment="1">
      <alignment horizontal="center" vertical="center"/>
    </xf>
    <xf numFmtId="0" fontId="8" fillId="0" borderId="14" xfId="0" applyNumberFormat="1" applyFont="1" applyFill="1" applyBorder="1" applyAlignment="1">
      <alignment horizontal="center" vertical="center"/>
    </xf>
    <xf numFmtId="0" fontId="8" fillId="0" borderId="9" xfId="0" applyNumberFormat="1" applyFont="1" applyBorder="1" applyAlignment="1">
      <alignment horizontal="center" vertical="center"/>
    </xf>
    <xf numFmtId="0" fontId="8" fillId="0" borderId="15" xfId="0" applyNumberFormat="1" applyFont="1" applyBorder="1" applyAlignment="1">
      <alignment horizontal="center" vertical="center"/>
    </xf>
    <xf numFmtId="1" fontId="8" fillId="2" borderId="9" xfId="0" applyNumberFormat="1" applyFont="1" applyFill="1" applyBorder="1" applyAlignment="1">
      <alignment horizontal="center" vertical="center"/>
    </xf>
    <xf numFmtId="1" fontId="8" fillId="2" borderId="15" xfId="0" applyNumberFormat="1" applyFont="1" applyFill="1" applyBorder="1" applyAlignment="1">
      <alignment horizontal="center" vertical="center"/>
    </xf>
    <xf numFmtId="1" fontId="8" fillId="0" borderId="9" xfId="0" applyNumberFormat="1" applyFont="1" applyFill="1" applyBorder="1" applyAlignment="1">
      <alignment horizontal="center" vertical="center" wrapText="1"/>
    </xf>
    <xf numFmtId="1" fontId="8" fillId="0" borderId="14" xfId="0" applyNumberFormat="1" applyFont="1" applyFill="1" applyBorder="1" applyAlignment="1">
      <alignment horizontal="center" vertical="center" wrapText="1"/>
    </xf>
    <xf numFmtId="168" fontId="8" fillId="0" borderId="9" xfId="0" applyNumberFormat="1" applyFont="1" applyFill="1" applyBorder="1" applyAlignment="1">
      <alignment horizontal="center" vertical="center" wrapText="1"/>
    </xf>
    <xf numFmtId="168" fontId="8" fillId="0" borderId="14" xfId="0" applyNumberFormat="1" applyFont="1" applyFill="1" applyBorder="1" applyAlignment="1">
      <alignment horizontal="center" vertical="center" wrapText="1"/>
    </xf>
    <xf numFmtId="0" fontId="9" fillId="0" borderId="9" xfId="5" applyNumberFormat="1" applyFont="1" applyFill="1" applyBorder="1" applyAlignment="1">
      <alignment horizontal="center" vertical="center" wrapText="1"/>
    </xf>
    <xf numFmtId="0" fontId="9" fillId="0" borderId="15" xfId="5" applyNumberFormat="1" applyFont="1" applyFill="1" applyBorder="1" applyAlignment="1">
      <alignment horizontal="center" vertical="center" wrapText="1"/>
    </xf>
    <xf numFmtId="0" fontId="9" fillId="0" borderId="9" xfId="0" applyFont="1" applyFill="1" applyBorder="1" applyAlignment="1">
      <alignment horizontal="justify" vertical="center" wrapText="1"/>
    </xf>
    <xf numFmtId="0" fontId="9" fillId="0" borderId="15" xfId="0" applyFont="1" applyFill="1" applyBorder="1" applyAlignment="1">
      <alignment horizontal="justify" vertical="center" wrapText="1"/>
    </xf>
    <xf numFmtId="0" fontId="8" fillId="2" borderId="9" xfId="0" applyFont="1" applyFill="1" applyBorder="1" applyAlignment="1">
      <alignment horizontal="center" vertical="center"/>
    </xf>
    <xf numFmtId="0" fontId="8" fillId="2" borderId="15" xfId="0"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15" xfId="0" applyFont="1" applyFill="1" applyBorder="1" applyAlignment="1">
      <alignment horizontal="center" vertical="center" wrapText="1"/>
    </xf>
    <xf numFmtId="10" fontId="8" fillId="2" borderId="9" xfId="2" applyNumberFormat="1" applyFont="1" applyFill="1" applyBorder="1" applyAlignment="1">
      <alignment horizontal="center" vertical="center"/>
    </xf>
    <xf numFmtId="10" fontId="8" fillId="2" borderId="15" xfId="2" applyNumberFormat="1" applyFont="1" applyFill="1" applyBorder="1" applyAlignment="1">
      <alignment horizontal="center" vertical="center"/>
    </xf>
    <xf numFmtId="0" fontId="8" fillId="0" borderId="9"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4" xfId="0" applyFont="1" applyFill="1" applyBorder="1" applyAlignment="1">
      <alignment horizontal="justify" vertical="center" wrapText="1"/>
    </xf>
    <xf numFmtId="10" fontId="8" fillId="0" borderId="9" xfId="2" applyNumberFormat="1" applyFont="1" applyFill="1" applyBorder="1" applyAlignment="1">
      <alignment horizontal="center" vertical="center"/>
    </xf>
    <xf numFmtId="10" fontId="8" fillId="0" borderId="15" xfId="2" applyNumberFormat="1" applyFont="1" applyFill="1" applyBorder="1" applyAlignment="1">
      <alignment horizontal="center" vertical="center"/>
    </xf>
    <xf numFmtId="0" fontId="10" fillId="0" borderId="9" xfId="0" applyFont="1" applyBorder="1" applyAlignment="1">
      <alignment horizontal="justify" vertical="center" wrapText="1"/>
    </xf>
    <xf numFmtId="0" fontId="10" fillId="0" borderId="14" xfId="0" applyFont="1" applyBorder="1" applyAlignment="1">
      <alignment horizontal="justify" vertical="center" wrapText="1"/>
    </xf>
    <xf numFmtId="0" fontId="10" fillId="0" borderId="15" xfId="0" applyFont="1" applyBorder="1" applyAlignment="1">
      <alignment horizontal="justify" vertical="center" wrapText="1"/>
    </xf>
    <xf numFmtId="0" fontId="8" fillId="0" borderId="15" xfId="0" applyNumberFormat="1" applyFont="1" applyFill="1" applyBorder="1" applyAlignment="1">
      <alignment horizontal="center" vertical="center"/>
    </xf>
    <xf numFmtId="0" fontId="8" fillId="0" borderId="14" xfId="0" applyFont="1" applyFill="1" applyBorder="1" applyAlignment="1">
      <alignment horizontal="center" vertical="center"/>
    </xf>
    <xf numFmtId="0" fontId="8" fillId="0" borderId="9" xfId="0" applyFont="1" applyBorder="1" applyAlignment="1">
      <alignment horizontal="center" vertical="center" wrapText="1"/>
    </xf>
    <xf numFmtId="0" fontId="8" fillId="0" borderId="15" xfId="0" applyFont="1" applyBorder="1" applyAlignment="1">
      <alignment horizontal="center" vertical="center" wrapText="1"/>
    </xf>
    <xf numFmtId="43" fontId="9" fillId="0" borderId="9" xfId="0" applyNumberFormat="1" applyFont="1" applyBorder="1" applyAlignment="1">
      <alignment horizontal="center" vertical="center"/>
    </xf>
    <xf numFmtId="43" fontId="9" fillId="0" borderId="15" xfId="0" applyNumberFormat="1" applyFont="1" applyBorder="1" applyAlignment="1">
      <alignment horizontal="center" vertical="center"/>
    </xf>
    <xf numFmtId="1" fontId="8" fillId="0" borderId="9" xfId="0" applyNumberFormat="1" applyFont="1" applyBorder="1" applyAlignment="1">
      <alignment horizontal="center" vertical="center" wrapText="1"/>
    </xf>
    <xf numFmtId="1" fontId="8" fillId="0" borderId="15" xfId="0" applyNumberFormat="1" applyFont="1" applyBorder="1" applyAlignment="1">
      <alignment horizontal="center" vertical="center"/>
    </xf>
    <xf numFmtId="0" fontId="8" fillId="0" borderId="9" xfId="0" applyFont="1" applyBorder="1" applyAlignment="1">
      <alignment horizontal="center" vertical="center"/>
    </xf>
    <xf numFmtId="0" fontId="8" fillId="0" borderId="15" xfId="0" applyFont="1" applyBorder="1" applyAlignment="1">
      <alignment horizontal="center" vertical="center"/>
    </xf>
    <xf numFmtId="1" fontId="8" fillId="2" borderId="9" xfId="7" applyNumberFormat="1" applyFont="1" applyFill="1" applyBorder="1" applyAlignment="1">
      <alignment horizontal="center" vertical="center" wrapText="1"/>
    </xf>
    <xf numFmtId="1" fontId="8" fillId="2" borderId="15" xfId="7" applyNumberFormat="1" applyFont="1" applyFill="1" applyBorder="1" applyAlignment="1">
      <alignment horizontal="center" vertical="center" wrapText="1"/>
    </xf>
    <xf numFmtId="1" fontId="8" fillId="2" borderId="14" xfId="7"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9" fillId="0" borderId="9" xfId="0" applyFont="1" applyBorder="1" applyAlignment="1">
      <alignment horizontal="center" vertical="center" wrapText="1"/>
    </xf>
    <xf numFmtId="0" fontId="9" fillId="0" borderId="15" xfId="0" applyFont="1" applyBorder="1" applyAlignment="1">
      <alignment horizontal="center" vertical="center" wrapText="1"/>
    </xf>
    <xf numFmtId="3" fontId="8" fillId="2" borderId="9" xfId="0" applyNumberFormat="1" applyFont="1" applyFill="1" applyBorder="1" applyAlignment="1">
      <alignment horizontal="justify" vertical="center" wrapText="1"/>
    </xf>
    <xf numFmtId="3" fontId="8" fillId="2" borderId="15" xfId="0" applyNumberFormat="1" applyFont="1" applyFill="1" applyBorder="1" applyAlignment="1">
      <alignment horizontal="justify" vertical="center" wrapText="1"/>
    </xf>
    <xf numFmtId="1" fontId="8" fillId="2" borderId="9" xfId="0" applyNumberFormat="1" applyFont="1" applyFill="1" applyBorder="1" applyAlignment="1">
      <alignment horizontal="justify" vertical="center" wrapText="1"/>
    </xf>
    <xf numFmtId="1" fontId="8" fillId="2" borderId="14" xfId="0" applyNumberFormat="1" applyFont="1" applyFill="1" applyBorder="1" applyAlignment="1">
      <alignment horizontal="justify" vertical="center" wrapText="1"/>
    </xf>
    <xf numFmtId="1" fontId="8" fillId="2" borderId="15" xfId="0" applyNumberFormat="1" applyFont="1" applyFill="1" applyBorder="1" applyAlignment="1">
      <alignment horizontal="justify" vertical="center" wrapText="1"/>
    </xf>
    <xf numFmtId="0" fontId="8" fillId="0" borderId="13" xfId="0" applyFont="1" applyBorder="1" applyAlignment="1">
      <alignment horizontal="center"/>
    </xf>
    <xf numFmtId="0" fontId="8" fillId="0" borderId="0" xfId="0" applyFont="1" applyAlignment="1">
      <alignment horizontal="center"/>
    </xf>
    <xf numFmtId="0" fontId="8" fillId="0" borderId="1" xfId="0" applyFont="1" applyBorder="1" applyAlignment="1">
      <alignment horizontal="center"/>
    </xf>
    <xf numFmtId="0" fontId="8" fillId="0" borderId="3" xfId="0" applyFont="1" applyBorder="1" applyAlignment="1">
      <alignment horizontal="center"/>
    </xf>
    <xf numFmtId="0" fontId="8" fillId="0" borderId="4" xfId="0" applyFont="1" applyBorder="1" applyAlignment="1">
      <alignment horizontal="center"/>
    </xf>
    <xf numFmtId="0" fontId="8" fillId="2" borderId="13" xfId="0" applyFont="1" applyFill="1" applyBorder="1" applyAlignment="1">
      <alignment horizontal="center" vertical="center" wrapText="1"/>
    </xf>
    <xf numFmtId="0" fontId="9" fillId="0" borderId="14" xfId="0" applyFont="1" applyBorder="1" applyAlignment="1">
      <alignment horizontal="center" vertical="center" wrapText="1"/>
    </xf>
    <xf numFmtId="43" fontId="9" fillId="0" borderId="14" xfId="0" applyNumberFormat="1" applyFont="1" applyBorder="1" applyAlignment="1">
      <alignment horizontal="center" vertical="center"/>
    </xf>
    <xf numFmtId="3" fontId="8" fillId="2" borderId="14" xfId="0" applyNumberFormat="1" applyFont="1" applyFill="1" applyBorder="1" applyAlignment="1">
      <alignment horizontal="justify" vertical="center" wrapText="1"/>
    </xf>
    <xf numFmtId="1" fontId="6" fillId="3" borderId="9" xfId="0" applyNumberFormat="1" applyFont="1" applyFill="1" applyBorder="1" applyAlignment="1">
      <alignment horizontal="center" vertical="center" wrapText="1"/>
    </xf>
    <xf numFmtId="1" fontId="6" fillId="3" borderId="15"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14" fontId="8" fillId="0" borderId="9"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3" fontId="8" fillId="0" borderId="9" xfId="0" applyNumberFormat="1" applyFont="1" applyBorder="1" applyAlignment="1">
      <alignment horizontal="center" vertical="center"/>
    </xf>
    <xf numFmtId="3" fontId="8" fillId="0" borderId="15" xfId="0" applyNumberFormat="1" applyFont="1" applyBorder="1" applyAlignment="1">
      <alignment horizontal="center" vertical="center"/>
    </xf>
    <xf numFmtId="0" fontId="9" fillId="2" borderId="2" xfId="0" applyFont="1" applyFill="1" applyBorder="1" applyAlignment="1">
      <alignment horizontal="center" vertical="center" wrapText="1"/>
    </xf>
    <xf numFmtId="0" fontId="9" fillId="2" borderId="2" xfId="0" applyFont="1" applyFill="1" applyBorder="1" applyAlignment="1">
      <alignment horizontal="justify" vertical="center" wrapText="1"/>
    </xf>
    <xf numFmtId="43" fontId="8" fillId="2" borderId="2" xfId="0" applyNumberFormat="1" applyFont="1" applyFill="1" applyBorder="1" applyAlignment="1">
      <alignment horizontal="center" vertical="center"/>
    </xf>
    <xf numFmtId="0" fontId="9" fillId="2" borderId="9" xfId="0" applyFont="1" applyFill="1" applyBorder="1" applyAlignment="1">
      <alignment horizontal="justify" vertical="center" wrapText="1"/>
    </xf>
    <xf numFmtId="0" fontId="9" fillId="2" borderId="15" xfId="0" applyFont="1" applyFill="1" applyBorder="1" applyAlignment="1">
      <alignment horizontal="justify"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3" fontId="8" fillId="2" borderId="9" xfId="0" applyNumberFormat="1" applyFont="1" applyFill="1" applyBorder="1" applyAlignment="1">
      <alignment horizontal="center" vertical="center" wrapText="1"/>
    </xf>
    <xf numFmtId="3" fontId="8" fillId="2" borderId="15" xfId="0" applyNumberFormat="1" applyFont="1" applyFill="1" applyBorder="1" applyAlignment="1">
      <alignment horizontal="center" vertical="center" wrapText="1"/>
    </xf>
    <xf numFmtId="14" fontId="8" fillId="2" borderId="9" xfId="0" applyNumberFormat="1" applyFont="1" applyFill="1" applyBorder="1" applyAlignment="1">
      <alignment horizontal="center" vertical="center" wrapText="1"/>
    </xf>
    <xf numFmtId="14" fontId="8" fillId="2" borderId="15" xfId="0" applyNumberFormat="1" applyFont="1" applyFill="1" applyBorder="1" applyAlignment="1">
      <alignment horizontal="center" vertical="center" wrapText="1"/>
    </xf>
    <xf numFmtId="3" fontId="10" fillId="0" borderId="9" xfId="7" applyNumberFormat="1" applyFont="1" applyBorder="1" applyAlignment="1">
      <alignment horizontal="center" vertical="center"/>
    </xf>
    <xf numFmtId="3" fontId="10" fillId="0" borderId="15" xfId="7" applyNumberFormat="1" applyFont="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justify" vertical="center" wrapText="1"/>
    </xf>
    <xf numFmtId="43" fontId="8" fillId="2" borderId="9" xfId="0" applyNumberFormat="1" applyFont="1" applyFill="1" applyBorder="1" applyAlignment="1">
      <alignment horizontal="center" vertical="center"/>
    </xf>
    <xf numFmtId="43" fontId="8" fillId="2" borderId="15" xfId="0" applyNumberFormat="1" applyFont="1" applyFill="1" applyBorder="1" applyAlignment="1">
      <alignment horizontal="center" vertical="center"/>
    </xf>
    <xf numFmtId="0" fontId="9" fillId="2" borderId="9"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4" xfId="0" applyFont="1" applyFill="1" applyBorder="1" applyAlignment="1">
      <alignment horizontal="justify" vertical="center" wrapText="1"/>
    </xf>
    <xf numFmtId="3" fontId="8" fillId="0" borderId="9" xfId="0" applyNumberFormat="1" applyFont="1" applyFill="1" applyBorder="1" applyAlignment="1">
      <alignment horizontal="justify" vertical="center" wrapText="1"/>
    </xf>
    <xf numFmtId="3" fontId="8" fillId="0" borderId="14" xfId="0" applyNumberFormat="1" applyFont="1" applyFill="1" applyBorder="1" applyAlignment="1">
      <alignment horizontal="justify" vertical="center" wrapText="1"/>
    </xf>
    <xf numFmtId="0" fontId="4" fillId="0" borderId="9" xfId="0" applyFont="1" applyFill="1" applyBorder="1" applyAlignment="1">
      <alignment horizontal="center" vertical="center" wrapText="1"/>
    </xf>
    <xf numFmtId="0" fontId="4" fillId="0" borderId="15" xfId="0" applyFont="1" applyFill="1" applyBorder="1" applyAlignment="1">
      <alignment horizontal="center" vertical="center" wrapText="1"/>
    </xf>
    <xf numFmtId="3" fontId="8" fillId="0" borderId="9" xfId="0" applyNumberFormat="1" applyFont="1" applyFill="1" applyBorder="1" applyAlignment="1">
      <alignment horizontal="center" vertical="center" wrapText="1"/>
    </xf>
    <xf numFmtId="3" fontId="8" fillId="0" borderId="15" xfId="0" applyNumberFormat="1" applyFont="1" applyFill="1" applyBorder="1" applyAlignment="1">
      <alignment horizontal="center" vertical="center" wrapText="1"/>
    </xf>
    <xf numFmtId="168" fontId="8" fillId="0" borderId="15" xfId="0" applyNumberFormat="1" applyFont="1" applyFill="1" applyBorder="1" applyAlignment="1">
      <alignment horizontal="center" vertical="center" wrapText="1"/>
    </xf>
    <xf numFmtId="1" fontId="8" fillId="0" borderId="9" xfId="0" applyNumberFormat="1" applyFont="1" applyFill="1" applyBorder="1" applyAlignment="1">
      <alignment horizontal="justify" vertical="center" wrapText="1"/>
    </xf>
    <xf numFmtId="1" fontId="8" fillId="0" borderId="15" xfId="0" applyNumberFormat="1" applyFont="1" applyFill="1" applyBorder="1" applyAlignment="1">
      <alignment horizontal="justify" vertical="center" wrapText="1"/>
    </xf>
    <xf numFmtId="43" fontId="9" fillId="2" borderId="9" xfId="0" applyNumberFormat="1" applyFont="1" applyFill="1" applyBorder="1" applyAlignment="1">
      <alignment horizontal="center" vertical="center"/>
    </xf>
    <xf numFmtId="43" fontId="9" fillId="2" borderId="14" xfId="0" applyNumberFormat="1" applyFont="1" applyFill="1" applyBorder="1" applyAlignment="1">
      <alignment horizontal="center" vertical="center"/>
    </xf>
    <xf numFmtId="0" fontId="8" fillId="2" borderId="8" xfId="0" applyFont="1" applyFill="1" applyBorder="1" applyAlignment="1">
      <alignment horizontal="justify" vertical="center" wrapText="1"/>
    </xf>
    <xf numFmtId="0" fontId="8" fillId="2" borderId="13" xfId="0" applyFont="1" applyFill="1" applyBorder="1" applyAlignment="1">
      <alignment horizontal="justify" vertical="center" wrapText="1"/>
    </xf>
    <xf numFmtId="3" fontId="8" fillId="2" borderId="14" xfId="0" applyNumberFormat="1" applyFont="1" applyFill="1" applyBorder="1" applyAlignment="1">
      <alignment horizontal="center" vertical="center" wrapText="1"/>
    </xf>
    <xf numFmtId="0" fontId="9" fillId="0" borderId="7" xfId="5" applyNumberFormat="1" applyFont="1" applyFill="1" applyBorder="1">
      <alignment horizontal="center" vertical="center" wrapText="1"/>
    </xf>
    <xf numFmtId="0" fontId="9" fillId="0" borderId="4" xfId="5" applyNumberFormat="1" applyFont="1" applyFill="1" applyBorder="1">
      <alignment horizontal="center" vertical="center" wrapText="1"/>
    </xf>
    <xf numFmtId="9" fontId="8" fillId="2" borderId="9" xfId="2" applyFont="1" applyFill="1" applyBorder="1" applyAlignment="1">
      <alignment horizontal="center" vertical="center" wrapText="1"/>
    </xf>
    <xf numFmtId="9" fontId="8" fillId="2" borderId="15" xfId="2" applyFont="1" applyFill="1" applyBorder="1" applyAlignment="1">
      <alignment horizontal="center" vertical="center" wrapText="1"/>
    </xf>
    <xf numFmtId="43" fontId="9" fillId="2" borderId="15" xfId="0" applyNumberFormat="1" applyFont="1" applyFill="1" applyBorder="1" applyAlignment="1">
      <alignment horizontal="center" vertical="center"/>
    </xf>
    <xf numFmtId="3" fontId="8" fillId="0" borderId="9" xfId="0" applyNumberFormat="1" applyFont="1" applyBorder="1" applyAlignment="1">
      <alignment horizontal="center" vertical="center" wrapText="1"/>
    </xf>
    <xf numFmtId="3" fontId="8" fillId="0" borderId="14" xfId="0" applyNumberFormat="1" applyFont="1" applyBorder="1" applyAlignment="1">
      <alignment horizontal="center" vertical="center" wrapText="1"/>
    </xf>
    <xf numFmtId="3" fontId="8" fillId="0" borderId="15" xfId="0" applyNumberFormat="1" applyFont="1" applyBorder="1" applyAlignment="1">
      <alignment horizontal="center" vertical="center" wrapText="1"/>
    </xf>
    <xf numFmtId="0" fontId="8" fillId="0" borderId="14" xfId="0" applyFont="1" applyBorder="1" applyAlignment="1">
      <alignment horizontal="center" vertical="center" wrapText="1"/>
    </xf>
    <xf numFmtId="3" fontId="8" fillId="0" borderId="9" xfId="0" applyNumberFormat="1" applyFont="1" applyBorder="1" applyAlignment="1">
      <alignment horizontal="justify" vertical="center" wrapText="1"/>
    </xf>
    <xf numFmtId="3" fontId="8" fillId="0" borderId="14" xfId="0" applyNumberFormat="1" applyFont="1" applyBorder="1" applyAlignment="1">
      <alignment horizontal="justify" vertical="center" wrapText="1"/>
    </xf>
    <xf numFmtId="3" fontId="8" fillId="0" borderId="15" xfId="0" applyNumberFormat="1" applyFont="1" applyBorder="1" applyAlignment="1">
      <alignment horizontal="justify" vertical="center" wrapText="1"/>
    </xf>
    <xf numFmtId="3" fontId="8" fillId="0" borderId="14" xfId="0" applyNumberFormat="1" applyFont="1" applyBorder="1" applyAlignment="1">
      <alignment horizontal="center" vertical="center"/>
    </xf>
    <xf numFmtId="1" fontId="8" fillId="0" borderId="13" xfId="0" applyNumberFormat="1" applyFont="1" applyBorder="1" applyAlignment="1">
      <alignment horizontal="center"/>
    </xf>
    <xf numFmtId="1" fontId="8" fillId="0" borderId="0" xfId="0" applyNumberFormat="1" applyFont="1" applyBorder="1" applyAlignment="1">
      <alignment horizontal="center"/>
    </xf>
    <xf numFmtId="1" fontId="8" fillId="0" borderId="1" xfId="0" applyNumberFormat="1" applyFont="1" applyBorder="1" applyAlignment="1">
      <alignment horizontal="center"/>
    </xf>
    <xf numFmtId="0" fontId="8" fillId="0" borderId="2" xfId="0" applyFont="1" applyBorder="1" applyAlignment="1">
      <alignment horizontal="center" vertical="center"/>
    </xf>
    <xf numFmtId="166" fontId="8" fillId="0" borderId="2" xfId="0" applyNumberFormat="1" applyFont="1" applyFill="1" applyBorder="1" applyAlignment="1">
      <alignment horizontal="center" vertical="center"/>
    </xf>
    <xf numFmtId="1" fontId="8" fillId="2" borderId="2" xfId="0" applyNumberFormat="1" applyFont="1" applyFill="1" applyBorder="1" applyAlignment="1">
      <alignment horizontal="justify" vertical="center" wrapText="1"/>
    </xf>
    <xf numFmtId="1" fontId="8" fillId="2" borderId="2" xfId="0" applyNumberFormat="1" applyFont="1" applyFill="1" applyBorder="1" applyAlignment="1">
      <alignment horizontal="center" vertical="center"/>
    </xf>
    <xf numFmtId="0" fontId="8" fillId="2" borderId="2" xfId="0" applyFont="1" applyFill="1" applyBorder="1" applyAlignment="1">
      <alignment horizontal="justify" vertical="center" wrapText="1"/>
    </xf>
    <xf numFmtId="1" fontId="8" fillId="0" borderId="8" xfId="0" applyNumberFormat="1" applyFont="1" applyBorder="1" applyAlignment="1">
      <alignment horizontal="center"/>
    </xf>
    <xf numFmtId="1" fontId="8" fillId="0" borderId="5" xfId="0" applyNumberFormat="1" applyFont="1" applyBorder="1" applyAlignment="1">
      <alignment horizontal="center"/>
    </xf>
    <xf numFmtId="1" fontId="8" fillId="0" borderId="7" xfId="0" applyNumberFormat="1" applyFont="1" applyBorder="1" applyAlignment="1">
      <alignment horizontal="center"/>
    </xf>
    <xf numFmtId="0" fontId="8" fillId="2" borderId="2" xfId="0" applyFont="1" applyFill="1" applyBorder="1" applyAlignment="1">
      <alignment horizontal="center" vertical="center" wrapText="1"/>
    </xf>
    <xf numFmtId="43" fontId="8" fillId="0" borderId="2" xfId="0" applyNumberFormat="1" applyFont="1" applyFill="1" applyBorder="1" applyAlignment="1">
      <alignment horizontal="center" vertical="center"/>
    </xf>
    <xf numFmtId="1" fontId="8" fillId="0" borderId="9" xfId="0" applyNumberFormat="1" applyFont="1" applyFill="1" applyBorder="1" applyAlignment="1">
      <alignment horizontal="center" vertical="center"/>
    </xf>
    <xf numFmtId="1" fontId="8" fillId="0" borderId="14" xfId="0" applyNumberFormat="1" applyFont="1" applyFill="1" applyBorder="1" applyAlignment="1">
      <alignment horizontal="center" vertical="center"/>
    </xf>
    <xf numFmtId="1" fontId="8" fillId="2" borderId="14" xfId="0" applyNumberFormat="1" applyFont="1" applyFill="1" applyBorder="1" applyAlignment="1">
      <alignment horizontal="center" vertical="center"/>
    </xf>
    <xf numFmtId="0" fontId="8" fillId="0" borderId="2" xfId="0" applyFont="1" applyFill="1" applyBorder="1" applyAlignment="1">
      <alignment horizontal="justify" vertical="center" wrapText="1"/>
    </xf>
    <xf numFmtId="1" fontId="8" fillId="0" borderId="15" xfId="0" applyNumberFormat="1" applyFont="1" applyFill="1" applyBorder="1" applyAlignment="1">
      <alignment horizontal="center" vertical="center"/>
    </xf>
    <xf numFmtId="43" fontId="9" fillId="2" borderId="2" xfId="16" applyNumberFormat="1" applyFont="1" applyFill="1" applyBorder="1" applyAlignment="1">
      <alignment horizontal="center" vertical="center" wrapText="1"/>
    </xf>
    <xf numFmtId="43" fontId="9" fillId="0" borderId="2" xfId="16" applyNumberFormat="1" applyFont="1" applyFill="1" applyBorder="1" applyAlignment="1">
      <alignment horizontal="center" vertical="center" wrapText="1"/>
    </xf>
    <xf numFmtId="14" fontId="9" fillId="0" borderId="9" xfId="0" applyNumberFormat="1" applyFont="1" applyBorder="1" applyAlignment="1">
      <alignment horizontal="center" vertical="center" wrapText="1"/>
    </xf>
    <xf numFmtId="14" fontId="9" fillId="0" borderId="14" xfId="0" applyNumberFormat="1" applyFont="1" applyBorder="1" applyAlignment="1">
      <alignment horizontal="center" vertical="center" wrapText="1"/>
    </xf>
    <xf numFmtId="14" fontId="9" fillId="0" borderId="15" xfId="0" applyNumberFormat="1" applyFont="1" applyBorder="1" applyAlignment="1">
      <alignment horizontal="center" vertical="center" wrapText="1"/>
    </xf>
    <xf numFmtId="1" fontId="9" fillId="0" borderId="2" xfId="0" applyNumberFormat="1" applyFont="1" applyBorder="1" applyAlignment="1">
      <alignment horizontal="center" vertical="center"/>
    </xf>
    <xf numFmtId="0" fontId="9" fillId="2" borderId="12" xfId="5" applyNumberFormat="1" applyFont="1" applyFill="1" applyBorder="1" applyAlignment="1">
      <alignment horizontal="center" vertical="center" wrapText="1"/>
    </xf>
    <xf numFmtId="9" fontId="8" fillId="2" borderId="9" xfId="2" applyFont="1" applyFill="1" applyBorder="1" applyAlignment="1">
      <alignment horizontal="center" vertical="center"/>
    </xf>
    <xf numFmtId="9" fontId="8" fillId="2" borderId="15" xfId="2" applyFont="1" applyFill="1" applyBorder="1" applyAlignment="1">
      <alignment horizontal="center" vertical="center"/>
    </xf>
    <xf numFmtId="1" fontId="8" fillId="2" borderId="2"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wrapText="1"/>
    </xf>
    <xf numFmtId="0" fontId="9" fillId="0" borderId="14" xfId="0" applyNumberFormat="1" applyFont="1" applyFill="1" applyBorder="1" applyAlignment="1">
      <alignment horizontal="center" vertical="center" wrapText="1"/>
    </xf>
    <xf numFmtId="0" fontId="9" fillId="0" borderId="15" xfId="0" applyNumberFormat="1" applyFont="1" applyFill="1" applyBorder="1" applyAlignment="1">
      <alignment horizontal="center" vertical="center" wrapText="1"/>
    </xf>
    <xf numFmtId="0" fontId="9" fillId="0" borderId="9" xfId="0" applyNumberFormat="1" applyFont="1" applyFill="1" applyBorder="1" applyAlignment="1">
      <alignment horizontal="justify" vertical="center" wrapText="1"/>
    </xf>
    <xf numFmtId="0" fontId="9" fillId="0" borderId="14" xfId="0" applyNumberFormat="1" applyFont="1" applyFill="1" applyBorder="1" applyAlignment="1">
      <alignment horizontal="justify" vertical="center" wrapText="1"/>
    </xf>
    <xf numFmtId="0" fontId="9" fillId="0" borderId="15" xfId="0" applyNumberFormat="1" applyFont="1" applyFill="1" applyBorder="1" applyAlignment="1">
      <alignment horizontal="justify" vertical="center" wrapText="1"/>
    </xf>
    <xf numFmtId="166" fontId="8" fillId="2" borderId="9" xfId="0" applyNumberFormat="1" applyFont="1" applyFill="1" applyBorder="1" applyAlignment="1">
      <alignment horizontal="center" vertical="center" wrapText="1"/>
    </xf>
    <xf numFmtId="166" fontId="8" fillId="2" borderId="14" xfId="0" applyNumberFormat="1" applyFont="1" applyFill="1" applyBorder="1" applyAlignment="1">
      <alignment horizontal="center" vertical="center" wrapText="1"/>
    </xf>
    <xf numFmtId="166" fontId="8" fillId="2" borderId="15" xfId="0" applyNumberFormat="1" applyFont="1" applyFill="1" applyBorder="1" applyAlignment="1">
      <alignment horizontal="center" vertical="center" wrapText="1"/>
    </xf>
    <xf numFmtId="43" fontId="9" fillId="0" borderId="9" xfId="0" applyNumberFormat="1" applyFont="1" applyFill="1" applyBorder="1" applyAlignment="1">
      <alignment horizontal="center" vertical="center" wrapText="1"/>
    </xf>
    <xf numFmtId="0" fontId="4" fillId="2" borderId="9" xfId="11" applyFont="1" applyFill="1" applyBorder="1" applyAlignment="1">
      <alignment horizontal="justify" vertical="center" wrapText="1"/>
    </xf>
    <xf numFmtId="0" fontId="4" fillId="2" borderId="15" xfId="11" applyFont="1" applyFill="1" applyBorder="1" applyAlignment="1">
      <alignment horizontal="justify" vertical="center" wrapText="1"/>
    </xf>
    <xf numFmtId="9" fontId="8" fillId="2" borderId="14" xfId="2" applyFont="1" applyFill="1" applyBorder="1" applyAlignment="1">
      <alignment horizontal="center" vertical="center" wrapText="1"/>
    </xf>
    <xf numFmtId="43" fontId="9" fillId="0" borderId="9" xfId="0" applyNumberFormat="1" applyFont="1" applyBorder="1" applyAlignment="1">
      <alignment horizontal="center" vertical="center" wrapText="1"/>
    </xf>
    <xf numFmtId="43" fontId="9" fillId="0" borderId="14" xfId="0" applyNumberFormat="1" applyFont="1" applyBorder="1" applyAlignment="1">
      <alignment horizontal="center" vertical="center" wrapText="1"/>
    </xf>
    <xf numFmtId="43" fontId="9" fillId="0" borderId="15" xfId="0" applyNumberFormat="1" applyFont="1" applyBorder="1" applyAlignment="1">
      <alignment horizontal="center" vertical="center" wrapText="1"/>
    </xf>
    <xf numFmtId="49" fontId="8" fillId="0" borderId="9" xfId="0" applyNumberFormat="1" applyFont="1" applyBorder="1" applyAlignment="1">
      <alignment horizontal="center" vertical="center" wrapText="1"/>
    </xf>
    <xf numFmtId="49" fontId="8"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3" fontId="8" fillId="0" borderId="15" xfId="0" applyNumberFormat="1" applyFont="1" applyFill="1" applyBorder="1" applyAlignment="1">
      <alignment horizontal="justify" vertical="center" wrapText="1"/>
    </xf>
    <xf numFmtId="0" fontId="8" fillId="0" borderId="14" xfId="0" applyNumberFormat="1" applyFont="1" applyBorder="1" applyAlignment="1">
      <alignment horizontal="center" vertical="center"/>
    </xf>
    <xf numFmtId="1" fontId="8" fillId="0" borderId="14" xfId="0" applyNumberFormat="1" applyFont="1" applyFill="1" applyBorder="1" applyAlignment="1">
      <alignment horizontal="justify" vertical="center" wrapText="1"/>
    </xf>
    <xf numFmtId="0" fontId="8" fillId="0" borderId="14" xfId="0" applyFont="1" applyBorder="1" applyAlignment="1">
      <alignment horizontal="center" vertical="center"/>
    </xf>
    <xf numFmtId="43" fontId="9" fillId="0" borderId="9" xfId="3" applyFont="1" applyFill="1" applyBorder="1" applyAlignment="1">
      <alignment horizontal="center" vertical="center"/>
    </xf>
    <xf numFmtId="43" fontId="9" fillId="0" borderId="15" xfId="3" applyFont="1" applyFill="1" applyBorder="1" applyAlignment="1">
      <alignment horizontal="center" vertical="center"/>
    </xf>
    <xf numFmtId="43" fontId="9" fillId="0" borderId="14" xfId="0" applyNumberFormat="1" applyFont="1" applyFill="1" applyBorder="1" applyAlignment="1">
      <alignment horizontal="center" vertical="center"/>
    </xf>
    <xf numFmtId="14" fontId="9" fillId="2" borderId="9" xfId="0" applyNumberFormat="1" applyFont="1" applyFill="1" applyBorder="1" applyAlignment="1">
      <alignment horizontal="center" vertical="center" wrapText="1"/>
    </xf>
    <xf numFmtId="0" fontId="9" fillId="2" borderId="15" xfId="0" applyFont="1" applyFill="1" applyBorder="1" applyAlignment="1">
      <alignment horizontal="center" vertical="center" wrapText="1"/>
    </xf>
    <xf numFmtId="43" fontId="9" fillId="2" borderId="9" xfId="10" applyFont="1" applyFill="1" applyBorder="1" applyAlignment="1">
      <alignment horizontal="center" vertical="center" wrapText="1"/>
    </xf>
    <xf numFmtId="43" fontId="9" fillId="2" borderId="14" xfId="10" applyFont="1" applyFill="1" applyBorder="1" applyAlignment="1">
      <alignment horizontal="center" vertical="center" wrapText="1"/>
    </xf>
    <xf numFmtId="43" fontId="9" fillId="2" borderId="9" xfId="10" applyFont="1" applyFill="1" applyBorder="1" applyAlignment="1" applyProtection="1">
      <alignment horizontal="center" vertical="center" wrapText="1"/>
      <protection locked="0"/>
    </xf>
    <xf numFmtId="43" fontId="9" fillId="2" borderId="14" xfId="10" applyFont="1" applyFill="1" applyBorder="1" applyAlignment="1" applyProtection="1">
      <alignment horizontal="center" vertical="center" wrapText="1"/>
      <protection locked="0"/>
    </xf>
    <xf numFmtId="43" fontId="9" fillId="2" borderId="15" xfId="10" applyFont="1" applyFill="1" applyBorder="1" applyAlignment="1" applyProtection="1">
      <alignment horizontal="center" vertical="center" wrapText="1"/>
      <protection locked="0"/>
    </xf>
    <xf numFmtId="43" fontId="9" fillId="2" borderId="9" xfId="10" applyFont="1" applyFill="1" applyBorder="1" applyAlignment="1" applyProtection="1">
      <alignment horizontal="justify" vertical="center" wrapText="1"/>
      <protection locked="0"/>
    </xf>
    <xf numFmtId="43" fontId="9" fillId="2" borderId="14" xfId="10" applyFont="1" applyFill="1" applyBorder="1" applyAlignment="1" applyProtection="1">
      <alignment horizontal="justify" vertical="center" wrapText="1"/>
      <protection locked="0"/>
    </xf>
    <xf numFmtId="43" fontId="9" fillId="2" borderId="15" xfId="10" applyFont="1" applyFill="1" applyBorder="1" applyAlignment="1" applyProtection="1">
      <alignment horizontal="justify" vertical="center" wrapText="1"/>
      <protection locked="0"/>
    </xf>
    <xf numFmtId="176" fontId="8" fillId="2" borderId="19" xfId="13" applyNumberFormat="1" applyFont="1" applyFill="1" applyBorder="1" applyAlignment="1">
      <alignment horizontal="center" vertical="center"/>
    </xf>
    <xf numFmtId="176" fontId="8" fillId="2" borderId="18" xfId="13" applyNumberFormat="1" applyFont="1" applyFill="1" applyBorder="1" applyAlignment="1">
      <alignment horizontal="center" vertical="center"/>
    </xf>
    <xf numFmtId="43" fontId="9" fillId="2" borderId="9" xfId="10" applyFont="1" applyFill="1" applyBorder="1" applyAlignment="1">
      <alignment horizontal="justify" vertical="center" wrapText="1"/>
    </xf>
    <xf numFmtId="43" fontId="9" fillId="2" borderId="15" xfId="10" applyFont="1" applyFill="1" applyBorder="1" applyAlignment="1">
      <alignment horizontal="justify" vertical="center" wrapText="1"/>
    </xf>
    <xf numFmtId="14" fontId="9" fillId="2" borderId="2" xfId="0" applyNumberFormat="1" applyFont="1" applyFill="1" applyBorder="1" applyAlignment="1">
      <alignment horizontal="center" vertical="center" wrapText="1"/>
    </xf>
    <xf numFmtId="0" fontId="9" fillId="2" borderId="9" xfId="5" applyNumberFormat="1" applyFont="1" applyFill="1" applyBorder="1" applyAlignment="1">
      <alignment horizontal="center" vertical="center" wrapText="1"/>
    </xf>
    <xf numFmtId="0" fontId="9" fillId="2" borderId="15" xfId="5" applyNumberFormat="1" applyFont="1" applyFill="1" applyBorder="1" applyAlignment="1">
      <alignment horizontal="center" vertical="center" wrapText="1"/>
    </xf>
    <xf numFmtId="9" fontId="9" fillId="2" borderId="9" xfId="2" applyFont="1" applyFill="1" applyBorder="1" applyAlignment="1">
      <alignment horizontal="center" vertical="center" wrapText="1"/>
    </xf>
    <xf numFmtId="0" fontId="9" fillId="2" borderId="15" xfId="2" applyNumberFormat="1" applyFont="1" applyFill="1" applyBorder="1" applyAlignment="1">
      <alignment horizontal="center" vertical="center" wrapText="1"/>
    </xf>
    <xf numFmtId="43" fontId="9" fillId="2" borderId="15" xfId="1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 xfId="0" applyFont="1" applyFill="1" applyBorder="1" applyAlignment="1">
      <alignment horizontal="center" vertical="center" wrapText="1"/>
    </xf>
    <xf numFmtId="14" fontId="9" fillId="2" borderId="15" xfId="0" applyNumberFormat="1" applyFont="1" applyFill="1" applyBorder="1" applyAlignment="1">
      <alignment horizontal="center" vertical="center" wrapText="1"/>
    </xf>
    <xf numFmtId="0" fontId="9" fillId="2" borderId="13" xfId="0" applyFont="1" applyFill="1" applyBorder="1" applyAlignment="1">
      <alignment horizontal="justify" vertical="center" wrapText="1"/>
    </xf>
    <xf numFmtId="0" fontId="9" fillId="2" borderId="6" xfId="0" applyFont="1" applyFill="1" applyBorder="1" applyAlignment="1">
      <alignment horizontal="justify" vertical="center" wrapText="1"/>
    </xf>
    <xf numFmtId="43" fontId="8" fillId="2" borderId="9" xfId="10" applyFont="1" applyFill="1" applyBorder="1" applyAlignment="1">
      <alignment horizontal="center" vertical="center" wrapText="1"/>
    </xf>
    <xf numFmtId="43" fontId="8" fillId="2" borderId="15" xfId="10" applyFont="1" applyFill="1" applyBorder="1" applyAlignment="1">
      <alignment horizontal="center" vertical="center" wrapText="1"/>
    </xf>
    <xf numFmtId="43" fontId="8" fillId="2" borderId="9" xfId="10" applyFont="1" applyFill="1" applyBorder="1" applyAlignment="1">
      <alignment horizontal="justify" vertical="center" wrapText="1"/>
    </xf>
    <xf numFmtId="43" fontId="8" fillId="2" borderId="15" xfId="10" applyFont="1" applyFill="1" applyBorder="1" applyAlignment="1">
      <alignment horizontal="justify" vertical="center" wrapText="1"/>
    </xf>
    <xf numFmtId="174" fontId="8" fillId="2" borderId="9" xfId="12" applyNumberFormat="1" applyFont="1" applyFill="1" applyBorder="1" applyAlignment="1">
      <alignment horizontal="center" vertical="center"/>
    </xf>
    <xf numFmtId="174" fontId="8" fillId="2" borderId="15" xfId="12" applyNumberFormat="1" applyFont="1" applyFill="1" applyBorder="1" applyAlignment="1">
      <alignment horizontal="center" vertical="center"/>
    </xf>
    <xf numFmtId="14" fontId="9" fillId="2" borderId="8" xfId="0" applyNumberFormat="1"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175" fontId="9" fillId="2" borderId="2" xfId="13" applyFont="1" applyFill="1" applyBorder="1" applyAlignment="1">
      <alignment horizontal="justify" vertical="center" wrapText="1"/>
    </xf>
    <xf numFmtId="0" fontId="8" fillId="2" borderId="6" xfId="0" applyFont="1" applyFill="1" applyBorder="1" applyAlignment="1">
      <alignment horizontal="center" vertical="center" wrapText="1"/>
    </xf>
    <xf numFmtId="175" fontId="9" fillId="2" borderId="9" xfId="13" applyFont="1" applyFill="1" applyBorder="1" applyAlignment="1">
      <alignment horizontal="justify" vertical="center" wrapText="1"/>
    </xf>
    <xf numFmtId="175" fontId="9" fillId="2" borderId="14" xfId="13" applyFont="1" applyFill="1" applyBorder="1" applyAlignment="1">
      <alignment horizontal="justify" vertical="center" wrapText="1"/>
    </xf>
    <xf numFmtId="0" fontId="6" fillId="3" borderId="8" xfId="0" applyFont="1" applyFill="1" applyBorder="1" applyAlignment="1">
      <alignment horizontal="justify" vertical="center" wrapText="1"/>
    </xf>
    <xf numFmtId="0" fontId="6" fillId="3" borderId="13" xfId="0" applyFont="1" applyFill="1" applyBorder="1" applyAlignment="1">
      <alignment horizontal="justify" vertical="center" wrapText="1"/>
    </xf>
    <xf numFmtId="9" fontId="6" fillId="3" borderId="8" xfId="2" applyFont="1" applyFill="1" applyBorder="1" applyAlignment="1">
      <alignment horizontal="center" vertical="center" wrapText="1"/>
    </xf>
    <xf numFmtId="9" fontId="6" fillId="3" borderId="13" xfId="2" applyFont="1" applyFill="1" applyBorder="1" applyAlignment="1">
      <alignment horizontal="center" vertical="center" wrapText="1"/>
    </xf>
    <xf numFmtId="9" fontId="9" fillId="0" borderId="2" xfId="2" applyFont="1" applyFill="1" applyBorder="1" applyAlignment="1">
      <alignment horizontal="center" vertical="center" wrapText="1"/>
    </xf>
    <xf numFmtId="177" fontId="9" fillId="0" borderId="2" xfId="0" applyNumberFormat="1" applyFont="1" applyFill="1" applyBorder="1" applyAlignment="1">
      <alignment horizontal="center" vertical="center" wrapText="1"/>
    </xf>
    <xf numFmtId="0" fontId="9" fillId="0" borderId="12" xfId="0" applyFont="1" applyFill="1" applyBorder="1" applyAlignment="1">
      <alignment horizontal="center" vertical="center" wrapText="1"/>
    </xf>
    <xf numFmtId="43" fontId="9" fillId="0" borderId="2" xfId="9" applyFont="1" applyFill="1" applyBorder="1" applyAlignment="1">
      <alignment horizontal="center" vertical="center"/>
    </xf>
    <xf numFmtId="49" fontId="8" fillId="0" borderId="9"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180" fontId="9" fillId="0" borderId="2" xfId="2" applyNumberFormat="1" applyFont="1" applyFill="1" applyBorder="1" applyAlignment="1">
      <alignment horizontal="center" vertical="center" wrapText="1"/>
    </xf>
    <xf numFmtId="180" fontId="9" fillId="0" borderId="9" xfId="2" applyNumberFormat="1" applyFont="1" applyFill="1" applyBorder="1" applyAlignment="1">
      <alignment horizontal="center" vertical="center" wrapText="1"/>
    </xf>
    <xf numFmtId="174" fontId="9" fillId="0" borderId="9" xfId="9" applyNumberFormat="1" applyFont="1" applyFill="1" applyBorder="1" applyAlignment="1">
      <alignment horizontal="justify" vertical="center" wrapText="1"/>
    </xf>
    <xf numFmtId="174" fontId="9" fillId="0" borderId="15" xfId="9" applyNumberFormat="1" applyFont="1" applyFill="1" applyBorder="1" applyAlignment="1">
      <alignment horizontal="justify" vertical="center" wrapText="1"/>
    </xf>
    <xf numFmtId="0" fontId="9" fillId="0" borderId="2" xfId="0" applyFont="1" applyBorder="1" applyAlignment="1">
      <alignment horizontal="justify" vertical="center" wrapText="1"/>
    </xf>
    <xf numFmtId="0" fontId="9" fillId="0" borderId="2" xfId="0" applyFont="1" applyBorder="1" applyAlignment="1">
      <alignment horizontal="center" vertical="center" wrapText="1"/>
    </xf>
    <xf numFmtId="177" fontId="9" fillId="0" borderId="2" xfId="0" applyNumberFormat="1" applyFont="1" applyBorder="1" applyAlignment="1">
      <alignment horizontal="center" vertical="center" wrapText="1"/>
    </xf>
    <xf numFmtId="177" fontId="9" fillId="0" borderId="2" xfId="0" applyNumberFormat="1" applyFont="1" applyBorder="1" applyAlignment="1">
      <alignment horizontal="justify" vertical="center" wrapText="1"/>
    </xf>
    <xf numFmtId="0" fontId="9" fillId="0" borderId="9" xfId="11" applyFont="1" applyBorder="1" applyAlignment="1">
      <alignment horizontal="justify" vertical="center" wrapText="1"/>
    </xf>
    <xf numFmtId="0" fontId="9" fillId="0" borderId="15" xfId="11" applyFont="1" applyBorder="1" applyAlignment="1">
      <alignment horizontal="justify" vertical="center" wrapText="1"/>
    </xf>
    <xf numFmtId="0" fontId="9" fillId="0" borderId="12" xfId="0" applyFont="1" applyBorder="1" applyAlignment="1">
      <alignment horizontal="center" vertical="center" wrapText="1"/>
    </xf>
    <xf numFmtId="9" fontId="9" fillId="0" borderId="2" xfId="2" applyFont="1" applyBorder="1" applyAlignment="1">
      <alignment horizontal="center" vertical="center" wrapText="1"/>
    </xf>
    <xf numFmtId="49" fontId="9" fillId="0" borderId="9" xfId="9" applyNumberFormat="1" applyFont="1" applyFill="1" applyBorder="1" applyAlignment="1">
      <alignment horizontal="justify" vertical="center" wrapText="1"/>
    </xf>
    <xf numFmtId="49" fontId="9" fillId="0" borderId="14" xfId="9" applyNumberFormat="1" applyFont="1" applyFill="1" applyBorder="1" applyAlignment="1">
      <alignment horizontal="justify" vertical="center" wrapText="1"/>
    </xf>
    <xf numFmtId="49" fontId="9" fillId="0" borderId="15" xfId="9" applyNumberFormat="1" applyFont="1" applyFill="1" applyBorder="1" applyAlignment="1">
      <alignment horizontal="justify" vertical="center" wrapText="1"/>
    </xf>
    <xf numFmtId="49" fontId="8" fillId="2" borderId="9" xfId="0" applyNumberFormat="1" applyFont="1" applyFill="1" applyBorder="1" applyAlignment="1">
      <alignment horizontal="center" vertical="center" wrapText="1"/>
    </xf>
    <xf numFmtId="49" fontId="8" fillId="2" borderId="14" xfId="0" applyNumberFormat="1" applyFont="1" applyFill="1" applyBorder="1" applyAlignment="1">
      <alignment horizontal="center" vertical="center" wrapText="1"/>
    </xf>
    <xf numFmtId="49" fontId="8" fillId="2" borderId="15" xfId="0" applyNumberFormat="1" applyFont="1" applyFill="1" applyBorder="1" applyAlignment="1">
      <alignment horizontal="center" vertical="center" wrapText="1"/>
    </xf>
    <xf numFmtId="174" fontId="9" fillId="0" borderId="14" xfId="9" applyNumberFormat="1" applyFont="1" applyFill="1" applyBorder="1" applyAlignment="1">
      <alignment horizontal="justify" vertical="center" wrapText="1"/>
    </xf>
    <xf numFmtId="0" fontId="19" fillId="0" borderId="9" xfId="0" applyFont="1" applyBorder="1" applyAlignment="1">
      <alignment horizontal="justify" vertical="center" wrapText="1"/>
    </xf>
    <xf numFmtId="0" fontId="19" fillId="0" borderId="15" xfId="0" applyFont="1" applyBorder="1" applyAlignment="1">
      <alignment horizontal="justify" vertical="center" wrapText="1"/>
    </xf>
    <xf numFmtId="49" fontId="8" fillId="0" borderId="9" xfId="17" applyNumberFormat="1" applyFont="1" applyFill="1" applyBorder="1" applyAlignment="1">
      <alignment horizontal="center" vertical="center" wrapText="1"/>
    </xf>
    <xf numFmtId="49" fontId="8" fillId="0" borderId="14" xfId="17" applyNumberFormat="1" applyFont="1" applyFill="1" applyBorder="1" applyAlignment="1">
      <alignment horizontal="center" vertical="center" wrapText="1"/>
    </xf>
    <xf numFmtId="49" fontId="8" fillId="0" borderId="15" xfId="17" applyNumberFormat="1" applyFont="1" applyFill="1" applyBorder="1" applyAlignment="1">
      <alignment horizontal="center" vertical="center" wrapText="1"/>
    </xf>
    <xf numFmtId="4" fontId="9" fillId="0" borderId="2" xfId="0" applyNumberFormat="1" applyFont="1" applyBorder="1" applyAlignment="1">
      <alignment horizontal="justify" vertical="center" wrapText="1"/>
    </xf>
    <xf numFmtId="0" fontId="8" fillId="2" borderId="9" xfId="11" applyFont="1" applyFill="1" applyBorder="1" applyAlignment="1">
      <alignment horizontal="justify" vertical="center" wrapText="1"/>
    </xf>
    <xf numFmtId="0" fontId="8" fillId="2" borderId="14" xfId="11" applyFont="1" applyFill="1" applyBorder="1" applyAlignment="1">
      <alignment horizontal="justify" vertical="center" wrapText="1"/>
    </xf>
    <xf numFmtId="0" fontId="8" fillId="2" borderId="15" xfId="11" applyFont="1" applyFill="1" applyBorder="1" applyAlignment="1">
      <alignment horizontal="justify" vertical="center" wrapText="1"/>
    </xf>
    <xf numFmtId="9" fontId="9" fillId="2" borderId="9" xfId="2" applyNumberFormat="1" applyFont="1" applyFill="1" applyBorder="1" applyAlignment="1">
      <alignment horizontal="center" vertical="center" wrapText="1"/>
    </xf>
    <xf numFmtId="9" fontId="9" fillId="2" borderId="15" xfId="2" applyNumberFormat="1" applyFont="1" applyFill="1" applyBorder="1" applyAlignment="1">
      <alignment horizontal="center" vertical="center" wrapText="1"/>
    </xf>
    <xf numFmtId="0" fontId="8" fillId="2" borderId="9" xfId="11" applyFont="1" applyFill="1" applyBorder="1" applyAlignment="1">
      <alignment horizontal="center" vertical="center" wrapText="1"/>
    </xf>
    <xf numFmtId="0" fontId="8" fillId="2" borderId="15" xfId="11" applyFont="1" applyFill="1" applyBorder="1" applyAlignment="1">
      <alignment horizontal="center" vertical="center" wrapText="1"/>
    </xf>
    <xf numFmtId="43" fontId="8" fillId="0" borderId="9" xfId="17" applyFont="1" applyFill="1" applyBorder="1" applyAlignment="1">
      <alignment horizontal="justify" vertical="center" wrapText="1"/>
    </xf>
    <xf numFmtId="43" fontId="8" fillId="0" borderId="15" xfId="17" applyFont="1" applyFill="1" applyBorder="1" applyAlignment="1">
      <alignment horizontal="justify" vertical="center" wrapText="1"/>
    </xf>
    <xf numFmtId="9" fontId="9" fillId="2" borderId="2" xfId="2" applyFont="1" applyFill="1" applyBorder="1" applyAlignment="1">
      <alignment horizontal="center" vertical="center" wrapText="1"/>
    </xf>
    <xf numFmtId="49" fontId="8" fillId="0" borderId="2" xfId="21" applyNumberFormat="1" applyFont="1" applyBorder="1" applyAlignment="1">
      <alignment horizontal="justify" vertical="center" wrapText="1"/>
    </xf>
    <xf numFmtId="43" fontId="9" fillId="0" borderId="2" xfId="3" applyFont="1" applyFill="1" applyBorder="1" applyAlignment="1">
      <alignment horizontal="center" vertical="center"/>
    </xf>
    <xf numFmtId="43" fontId="8" fillId="0" borderId="14" xfId="17" applyFont="1" applyFill="1" applyBorder="1" applyAlignment="1">
      <alignment horizontal="justify" vertical="center" wrapText="1"/>
    </xf>
    <xf numFmtId="0" fontId="8" fillId="0" borderId="2" xfId="11" applyFont="1" applyBorder="1" applyAlignment="1">
      <alignment horizontal="justify" vertical="center" wrapText="1"/>
    </xf>
    <xf numFmtId="0" fontId="8" fillId="0" borderId="8" xfId="0" applyFont="1" applyBorder="1" applyAlignment="1">
      <alignment horizontal="center" vertical="center"/>
    </xf>
    <xf numFmtId="0" fontId="8" fillId="0" borderId="6" xfId="0" applyFont="1" applyBorder="1" applyAlignment="1">
      <alignment horizontal="center" vertical="center"/>
    </xf>
    <xf numFmtId="43" fontId="9" fillId="0" borderId="2" xfId="17" applyFont="1" applyFill="1" applyBorder="1" applyAlignment="1">
      <alignment horizontal="center" vertical="center" wrapText="1"/>
    </xf>
    <xf numFmtId="9" fontId="9" fillId="0" borderId="9" xfId="2" applyFont="1" applyFill="1" applyBorder="1" applyAlignment="1">
      <alignment horizontal="center" vertical="center" wrapText="1"/>
    </xf>
    <xf numFmtId="9" fontId="9" fillId="0" borderId="14" xfId="2" applyFont="1" applyFill="1" applyBorder="1" applyAlignment="1">
      <alignment horizontal="center" vertical="center" wrapText="1"/>
    </xf>
    <xf numFmtId="9" fontId="9" fillId="0" borderId="15" xfId="2" applyFont="1" applyFill="1" applyBorder="1" applyAlignment="1">
      <alignment horizontal="center" vertical="center" wrapText="1"/>
    </xf>
    <xf numFmtId="9" fontId="9" fillId="0" borderId="9" xfId="2" applyFont="1" applyBorder="1" applyAlignment="1">
      <alignment horizontal="center" vertical="center" wrapText="1"/>
    </xf>
    <xf numFmtId="9" fontId="9" fillId="0" borderId="15" xfId="2" applyFont="1" applyBorder="1" applyAlignment="1">
      <alignment horizontal="center" vertical="center" wrapText="1"/>
    </xf>
    <xf numFmtId="0" fontId="8" fillId="2" borderId="9" xfId="0" applyNumberFormat="1" applyFont="1" applyFill="1" applyBorder="1" applyAlignment="1">
      <alignment horizontal="center" vertical="center"/>
    </xf>
    <xf numFmtId="0" fontId="8" fillId="2" borderId="15" xfId="0" applyNumberFormat="1" applyFont="1" applyFill="1" applyBorder="1" applyAlignment="1">
      <alignment horizontal="center" vertical="center"/>
    </xf>
    <xf numFmtId="166" fontId="6" fillId="3" borderId="6" xfId="0" applyNumberFormat="1" applyFont="1" applyFill="1" applyBorder="1" applyAlignment="1">
      <alignment horizontal="center" vertical="center" wrapText="1"/>
    </xf>
    <xf numFmtId="0" fontId="7" fillId="4" borderId="7" xfId="0" applyFont="1" applyFill="1" applyBorder="1" applyAlignment="1">
      <alignment horizontal="center" vertical="center" textRotation="90" wrapText="1"/>
    </xf>
    <xf numFmtId="0" fontId="7" fillId="4" borderId="1" xfId="0" applyFont="1" applyFill="1" applyBorder="1" applyAlignment="1">
      <alignment horizontal="center" vertical="center" textRotation="90" wrapText="1"/>
    </xf>
    <xf numFmtId="0" fontId="9" fillId="0" borderId="2" xfId="0" applyFont="1" applyBorder="1" applyAlignment="1">
      <alignment horizontal="center" vertical="center"/>
    </xf>
    <xf numFmtId="43" fontId="8" fillId="2" borderId="2" xfId="3" applyFont="1" applyFill="1" applyBorder="1" applyAlignment="1">
      <alignment horizontal="center" vertical="center"/>
    </xf>
    <xf numFmtId="9" fontId="8" fillId="2" borderId="9" xfId="2" applyNumberFormat="1" applyFont="1" applyFill="1" applyBorder="1" applyAlignment="1">
      <alignment horizontal="center" vertical="center"/>
    </xf>
    <xf numFmtId="9" fontId="8" fillId="2" borderId="15" xfId="2" applyNumberFormat="1" applyFont="1" applyFill="1" applyBorder="1" applyAlignment="1">
      <alignment horizontal="center" vertical="center"/>
    </xf>
    <xf numFmtId="14" fontId="8" fillId="0" borderId="8" xfId="0" applyNumberFormat="1" applyFont="1" applyBorder="1" applyAlignment="1">
      <alignment horizontal="center" vertical="center"/>
    </xf>
    <xf numFmtId="14" fontId="8" fillId="0" borderId="13" xfId="0" applyNumberFormat="1" applyFont="1" applyBorder="1" applyAlignment="1">
      <alignment horizontal="center" vertical="center"/>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8" fillId="2" borderId="8" xfId="0" applyFont="1" applyFill="1" applyBorder="1" applyAlignment="1">
      <alignment horizontal="center" vertical="center" wrapText="1"/>
    </xf>
    <xf numFmtId="1" fontId="9" fillId="0" borderId="2" xfId="0" applyNumberFormat="1" applyFont="1" applyBorder="1" applyAlignment="1">
      <alignment horizontal="center" vertical="center" wrapText="1"/>
    </xf>
    <xf numFmtId="3" fontId="9" fillId="0" borderId="2" xfId="0" applyNumberFormat="1" applyFont="1" applyBorder="1" applyAlignment="1">
      <alignment horizontal="justify" vertical="center" wrapText="1"/>
    </xf>
    <xf numFmtId="43" fontId="9" fillId="0" borderId="9" xfId="3" applyFont="1" applyBorder="1" applyAlignment="1">
      <alignment horizontal="center" vertical="center" wrapText="1"/>
    </xf>
    <xf numFmtId="43" fontId="9" fillId="0" borderId="15" xfId="3" applyFont="1" applyBorder="1" applyAlignment="1">
      <alignment horizontal="center" vertical="center" wrapText="1"/>
    </xf>
    <xf numFmtId="0" fontId="9" fillId="0" borderId="9" xfId="0" applyFont="1" applyBorder="1" applyAlignment="1">
      <alignment horizontal="center" vertical="center"/>
    </xf>
    <xf numFmtId="0" fontId="9" fillId="0" borderId="15" xfId="0" applyFont="1" applyBorder="1" applyAlignment="1">
      <alignment horizontal="center" vertical="center"/>
    </xf>
    <xf numFmtId="14" fontId="8" fillId="0" borderId="2" xfId="0" applyNumberFormat="1" applyFont="1" applyBorder="1" applyAlignment="1">
      <alignment horizontal="center" vertical="center"/>
    </xf>
    <xf numFmtId="0" fontId="6" fillId="3" borderId="8" xfId="0" applyFont="1" applyFill="1" applyBorder="1" applyAlignment="1">
      <alignment vertical="center" wrapText="1"/>
    </xf>
    <xf numFmtId="0" fontId="6" fillId="3" borderId="13" xfId="0" applyFont="1" applyFill="1" applyBorder="1" applyAlignment="1">
      <alignment vertical="center" wrapText="1"/>
    </xf>
    <xf numFmtId="0" fontId="6" fillId="3" borderId="9" xfId="0" applyFont="1" applyFill="1" applyBorder="1" applyAlignment="1">
      <alignment horizontal="justify" vertical="center" wrapText="1"/>
    </xf>
    <xf numFmtId="0" fontId="6" fillId="3" borderId="14" xfId="0" applyFont="1" applyFill="1" applyBorder="1" applyAlignment="1">
      <alignment horizontal="justify" vertical="center" wrapText="1"/>
    </xf>
    <xf numFmtId="171" fontId="9" fillId="0" borderId="5" xfId="7" applyFont="1" applyFill="1" applyBorder="1" applyAlignment="1">
      <alignment horizontal="center" vertical="center" wrapText="1"/>
    </xf>
    <xf numFmtId="171" fontId="9" fillId="0" borderId="0" xfId="7" applyFont="1" applyFill="1" applyBorder="1" applyAlignment="1">
      <alignment horizontal="center" vertical="center" wrapText="1"/>
    </xf>
    <xf numFmtId="171" fontId="9" fillId="0" borderId="3" xfId="7" applyFont="1" applyFill="1" applyBorder="1" applyAlignment="1">
      <alignment horizontal="center" vertical="center" wrapText="1"/>
    </xf>
    <xf numFmtId="171" fontId="9" fillId="0" borderId="2" xfId="7" applyFont="1" applyFill="1" applyBorder="1" applyAlignment="1">
      <alignment horizontal="center" vertical="center" wrapText="1"/>
    </xf>
    <xf numFmtId="3" fontId="26" fillId="4" borderId="2" xfId="0" applyNumberFormat="1" applyFont="1" applyFill="1" applyBorder="1" applyAlignment="1">
      <alignment horizontal="center" vertical="center" wrapText="1"/>
    </xf>
    <xf numFmtId="0" fontId="26" fillId="4" borderId="2" xfId="0" applyFont="1" applyFill="1" applyBorder="1" applyAlignment="1">
      <alignment horizontal="center" vertical="center" wrapText="1"/>
    </xf>
    <xf numFmtId="0" fontId="26" fillId="4" borderId="10" xfId="0" applyFont="1" applyFill="1" applyBorder="1" applyAlignment="1">
      <alignment horizontal="center" vertical="center"/>
    </xf>
    <xf numFmtId="0" fontId="26" fillId="4" borderId="11" xfId="0" applyFont="1" applyFill="1" applyBorder="1" applyAlignment="1">
      <alignment horizontal="center" vertical="center"/>
    </xf>
    <xf numFmtId="0" fontId="26" fillId="4" borderId="12" xfId="0" applyFont="1" applyFill="1" applyBorder="1" applyAlignment="1">
      <alignment horizontal="center" vertical="center"/>
    </xf>
    <xf numFmtId="168" fontId="9" fillId="0" borderId="2" xfId="7"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8" fillId="0" borderId="2" xfId="0" applyFont="1" applyFill="1" applyBorder="1" applyAlignment="1">
      <alignment horizontal="center" vertical="center" wrapText="1"/>
    </xf>
    <xf numFmtId="170" fontId="20" fillId="0" borderId="2" xfId="5" applyFont="1" applyFill="1" applyBorder="1" applyAlignment="1">
      <alignment horizontal="justify" vertical="center" wrapText="1"/>
    </xf>
    <xf numFmtId="0" fontId="18" fillId="0" borderId="2" xfId="0" applyFont="1" applyFill="1" applyBorder="1" applyAlignment="1">
      <alignment horizontal="justify" vertical="center" wrapText="1"/>
    </xf>
    <xf numFmtId="0" fontId="9"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9" fontId="8" fillId="0" borderId="2" xfId="2" applyFont="1" applyFill="1" applyBorder="1" applyAlignment="1">
      <alignment horizontal="center" vertical="center"/>
    </xf>
    <xf numFmtId="0" fontId="27" fillId="0" borderId="0" xfId="0" applyFont="1" applyAlignment="1">
      <alignment horizontal="center"/>
    </xf>
    <xf numFmtId="0" fontId="22" fillId="0" borderId="2" xfId="0" applyFont="1" applyFill="1" applyBorder="1" applyAlignment="1">
      <alignment horizontal="center" vertical="center" wrapText="1"/>
    </xf>
    <xf numFmtId="43" fontId="8" fillId="0" borderId="2" xfId="3" applyFont="1" applyFill="1" applyBorder="1" applyAlignment="1">
      <alignment horizontal="center" vertical="center"/>
    </xf>
    <xf numFmtId="0" fontId="8" fillId="0" borderId="0" xfId="0" applyFont="1" applyFill="1" applyAlignment="1">
      <alignment horizontal="center" vertical="center" wrapText="1"/>
    </xf>
    <xf numFmtId="0" fontId="7" fillId="6" borderId="2" xfId="0" applyFont="1" applyFill="1" applyBorder="1" applyAlignment="1">
      <alignment horizontal="center" vertical="center"/>
    </xf>
    <xf numFmtId="14" fontId="8" fillId="2" borderId="9" xfId="0" applyNumberFormat="1" applyFont="1" applyFill="1" applyBorder="1" applyAlignment="1">
      <alignment horizontal="center" vertical="center"/>
    </xf>
    <xf numFmtId="0" fontId="8" fillId="2" borderId="14" xfId="0" applyFont="1" applyFill="1" applyBorder="1" applyAlignment="1">
      <alignment horizontal="center" vertical="center"/>
    </xf>
    <xf numFmtId="43" fontId="8" fillId="2" borderId="9" xfId="3" applyFont="1" applyFill="1" applyBorder="1" applyAlignment="1">
      <alignment horizontal="center" vertical="center"/>
    </xf>
    <xf numFmtId="43" fontId="8" fillId="2" borderId="14" xfId="3" applyFont="1" applyFill="1" applyBorder="1" applyAlignment="1">
      <alignment horizontal="center" vertical="center"/>
    </xf>
    <xf numFmtId="43" fontId="8" fillId="2" borderId="15" xfId="3" applyFont="1" applyFill="1" applyBorder="1" applyAlignment="1">
      <alignment horizontal="center" vertical="center"/>
    </xf>
    <xf numFmtId="49" fontId="8" fillId="2" borderId="9" xfId="0" applyNumberFormat="1" applyFont="1" applyFill="1" applyBorder="1" applyAlignment="1">
      <alignment horizontal="center" vertical="center"/>
    </xf>
    <xf numFmtId="49" fontId="8" fillId="2" borderId="14" xfId="0" applyNumberFormat="1" applyFont="1" applyFill="1" applyBorder="1" applyAlignment="1">
      <alignment horizontal="center" vertical="center"/>
    </xf>
    <xf numFmtId="49" fontId="8" fillId="2" borderId="15" xfId="0" applyNumberFormat="1" applyFont="1" applyFill="1" applyBorder="1" applyAlignment="1">
      <alignment horizontal="center" vertical="center"/>
    </xf>
    <xf numFmtId="3" fontId="6" fillId="3" borderId="15" xfId="0" applyNumberFormat="1"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xf>
    <xf numFmtId="1" fontId="6" fillId="3" borderId="4" xfId="0" applyNumberFormat="1" applyFont="1" applyFill="1" applyBorder="1" applyAlignment="1">
      <alignment horizontal="center" vertical="center" wrapText="1"/>
    </xf>
    <xf numFmtId="0" fontId="6" fillId="3" borderId="15" xfId="0" applyFont="1" applyFill="1" applyBorder="1" applyAlignment="1">
      <alignment horizontal="center" vertical="center" wrapText="1"/>
    </xf>
  </cellXfs>
  <cellStyles count="23">
    <cellStyle name="Excel Built-in Normal 2" xfId="21"/>
    <cellStyle name="KPT04" xfId="5"/>
    <cellStyle name="KPT04 2" xfId="18"/>
    <cellStyle name="Millares" xfId="17" builtinId="3"/>
    <cellStyle name="Millares [0] 2" xfId="7"/>
    <cellStyle name="Millares 2" xfId="9"/>
    <cellStyle name="Millares 2 2" xfId="3"/>
    <cellStyle name="Millares 2 2 2" xfId="10"/>
    <cellStyle name="Millares 3" xfId="15"/>
    <cellStyle name="Millares 4" xfId="12"/>
    <cellStyle name="Moneda" xfId="1" builtinId="4"/>
    <cellStyle name="Moneda [0] 2" xfId="16"/>
    <cellStyle name="Moneda 2" xfId="8"/>
    <cellStyle name="Moneda 2 2" xfId="13"/>
    <cellStyle name="Normal" xfId="0" builtinId="0"/>
    <cellStyle name="Normal 2" xfId="6"/>
    <cellStyle name="Normal 2 2" xfId="14"/>
    <cellStyle name="Normal 2 3" xfId="22"/>
    <cellStyle name="Normal 3" xfId="4"/>
    <cellStyle name="Normal 7" xfId="11"/>
    <cellStyle name="Porcentaje" xfId="2" builtinId="5"/>
    <cellStyle name="Porcentaje 2 2" xfId="19"/>
    <cellStyle name="Porcentaje 2 2 2" xfId="2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551090</xdr:colOff>
      <xdr:row>0</xdr:row>
      <xdr:rowOff>174625</xdr:rowOff>
    </xdr:from>
    <xdr:to>
      <xdr:col>2</xdr:col>
      <xdr:colOff>206376</xdr:colOff>
      <xdr:row>3</xdr:row>
      <xdr:rowOff>238125</xdr:rowOff>
    </xdr:to>
    <xdr:pic>
      <xdr:nvPicPr>
        <xdr:cNvPr id="2" name="Imagen 1" descr="C:\Users\AUXPLANEACION03\Desktop\Gobernacion_del_quindio.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090" y="174625"/>
          <a:ext cx="1017361" cy="1006475"/>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1011464</xdr:colOff>
      <xdr:row>0</xdr:row>
      <xdr:rowOff>127000</xdr:rowOff>
    </xdr:from>
    <xdr:to>
      <xdr:col>1</xdr:col>
      <xdr:colOff>892175</xdr:colOff>
      <xdr:row>3</xdr:row>
      <xdr:rowOff>203200</xdr:rowOff>
    </xdr:to>
    <xdr:pic>
      <xdr:nvPicPr>
        <xdr:cNvPr id="2" name="Imagen 1" descr="C:\Users\AUXPLANEACION03\Desktop\Gobernacion_del_quindio.jpg">
          <a:extLst>
            <a:ext uri="{FF2B5EF4-FFF2-40B4-BE49-F238E27FC236}">
              <a16:creationId xmlns="" xmlns:a16="http://schemas.microsoft.com/office/drawing/2014/main" id="{00000000-0008-0000-09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1464" y="127000"/>
          <a:ext cx="947511" cy="110490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oneCellAnchor>
    <xdr:from>
      <xdr:col>0</xdr:col>
      <xdr:colOff>693964</xdr:colOff>
      <xdr:row>0</xdr:row>
      <xdr:rowOff>127000</xdr:rowOff>
    </xdr:from>
    <xdr:ext cx="1068161" cy="1123950"/>
    <xdr:pic>
      <xdr:nvPicPr>
        <xdr:cNvPr id="2" name="Imagen 1" descr="C:\Users\AUXPLANEACION03\Desktop\Gobernacion_del_quindio.jpg">
          <a:extLst>
            <a:ext uri="{FF2B5EF4-FFF2-40B4-BE49-F238E27FC236}">
              <a16:creationId xmlns:a16="http://schemas.microsoft.com/office/drawing/2014/main" xmlns="" id="{00000000-0008-0000-0A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127000"/>
          <a:ext cx="1068161" cy="1123950"/>
        </a:xfrm>
        <a:prstGeom prst="rect">
          <a:avLst/>
        </a:prstGeom>
        <a:noFill/>
        <a:ln>
          <a:noFill/>
        </a:ln>
      </xdr:spPr>
    </xdr:pic>
    <xdr:clientData/>
  </xdr:oneCellAnchor>
</xdr:wsDr>
</file>

<file path=xl/drawings/drawing12.xml><?xml version="1.0" encoding="utf-8"?>
<xdr:wsDr xmlns:xdr="http://schemas.openxmlformats.org/drawingml/2006/spreadsheetDrawing" xmlns:a="http://schemas.openxmlformats.org/drawingml/2006/main">
  <xdr:twoCellAnchor editAs="oneCell">
    <xdr:from>
      <xdr:col>0</xdr:col>
      <xdr:colOff>582839</xdr:colOff>
      <xdr:row>0</xdr:row>
      <xdr:rowOff>95250</xdr:rowOff>
    </xdr:from>
    <xdr:to>
      <xdr:col>2</xdr:col>
      <xdr:colOff>349250</xdr:colOff>
      <xdr:row>5</xdr:row>
      <xdr:rowOff>187325</xdr:rowOff>
    </xdr:to>
    <xdr:pic>
      <xdr:nvPicPr>
        <xdr:cNvPr id="2" name="Imagen 1" descr="C:\Users\AUXPLANEACION03\Desktop\Gobernacion_del_quindio.jpg">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2839" y="95250"/>
          <a:ext cx="1004661" cy="109220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oneCellAnchor>
    <xdr:from>
      <xdr:col>0</xdr:col>
      <xdr:colOff>693964</xdr:colOff>
      <xdr:row>0</xdr:row>
      <xdr:rowOff>142875</xdr:rowOff>
    </xdr:from>
    <xdr:ext cx="944336" cy="1123950"/>
    <xdr:pic>
      <xdr:nvPicPr>
        <xdr:cNvPr id="2" name="Imagen 1" descr="C:\Users\AUXPLANEACION03\Desktop\Gobernacion_del_quindio.jpg">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142875"/>
          <a:ext cx="944336" cy="1123950"/>
        </a:xfrm>
        <a:prstGeom prst="rect">
          <a:avLst/>
        </a:prstGeom>
        <a:noFill/>
        <a:ln>
          <a:noFill/>
        </a:ln>
      </xdr:spPr>
    </xdr:pic>
    <xdr:clientData/>
  </xdr:oneCellAnchor>
</xdr:wsDr>
</file>

<file path=xl/drawings/drawing14.xml><?xml version="1.0" encoding="utf-8"?>
<xdr:wsDr xmlns:xdr="http://schemas.openxmlformats.org/drawingml/2006/spreadsheetDrawing" xmlns:a="http://schemas.openxmlformats.org/drawingml/2006/main">
  <xdr:twoCellAnchor editAs="oneCell">
    <xdr:from>
      <xdr:col>0</xdr:col>
      <xdr:colOff>836839</xdr:colOff>
      <xdr:row>0</xdr:row>
      <xdr:rowOff>190501</xdr:rowOff>
    </xdr:from>
    <xdr:to>
      <xdr:col>2</xdr:col>
      <xdr:colOff>396875</xdr:colOff>
      <xdr:row>4</xdr:row>
      <xdr:rowOff>285750</xdr:rowOff>
    </xdr:to>
    <xdr:pic>
      <xdr:nvPicPr>
        <xdr:cNvPr id="2" name="Imagen 1" descr="C:\Users\AUXPLANEACION03\Desktop\Gobernacion_del_quindio.jpg">
          <a:extLst>
            <a:ext uri="{FF2B5EF4-FFF2-40B4-BE49-F238E27FC236}">
              <a16:creationId xmlns="" xmlns:a16="http://schemas.microsoft.com/office/drawing/2014/main" id="{00000000-0008-0000-0D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839" y="190501"/>
          <a:ext cx="1045936" cy="1019174"/>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693964</xdr:colOff>
      <xdr:row>0</xdr:row>
      <xdr:rowOff>0</xdr:rowOff>
    </xdr:from>
    <xdr:to>
      <xdr:col>2</xdr:col>
      <xdr:colOff>628650</xdr:colOff>
      <xdr:row>4</xdr:row>
      <xdr:rowOff>38100</xdr:rowOff>
    </xdr:to>
    <xdr:pic>
      <xdr:nvPicPr>
        <xdr:cNvPr id="2" name="Imagen 1" descr="C:\Users\AUXPLANEACION03\Desktop\Gobernacion_del_quindio.jpg">
          <a:extLst>
            <a:ext uri="{FF2B5EF4-FFF2-40B4-BE49-F238E27FC236}">
              <a16:creationId xmlns:a16="http://schemas.microsoft.com/office/drawing/2014/main" xmlns="" id="{8C4311DA-0EAD-4EA9-BC8A-0F3BE2F5EEC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0"/>
          <a:ext cx="1325336" cy="80010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662214</xdr:colOff>
      <xdr:row>0</xdr:row>
      <xdr:rowOff>190499</xdr:rowOff>
    </xdr:from>
    <xdr:to>
      <xdr:col>2</xdr:col>
      <xdr:colOff>444500</xdr:colOff>
      <xdr:row>4</xdr:row>
      <xdr:rowOff>206375</xdr:rowOff>
    </xdr:to>
    <xdr:pic>
      <xdr:nvPicPr>
        <xdr:cNvPr id="2" name="Imagen 1" descr="C:\Users\AUXPLANEACION03\Desktop\Gobernacion_del_quindio.jpg">
          <a:extLst>
            <a:ext uri="{FF2B5EF4-FFF2-40B4-BE49-F238E27FC236}">
              <a16:creationId xmlns="" xmlns:a16="http://schemas.microsoft.com/office/drawing/2014/main" id="{00000000-0008-0000-0E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2214" y="190499"/>
          <a:ext cx="925286" cy="96837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709839</xdr:colOff>
      <xdr:row>0</xdr:row>
      <xdr:rowOff>254000</xdr:rowOff>
    </xdr:from>
    <xdr:to>
      <xdr:col>2</xdr:col>
      <xdr:colOff>511175</xdr:colOff>
      <xdr:row>3</xdr:row>
      <xdr:rowOff>606425</xdr:rowOff>
    </xdr:to>
    <xdr:pic>
      <xdr:nvPicPr>
        <xdr:cNvPr id="2" name="Imagen 1" descr="C:\Users\AUXPLANEACION03\Desktop\Gobernacion_del_quindio.jpg">
          <a:extLst>
            <a:ext uri="{FF2B5EF4-FFF2-40B4-BE49-F238E27FC236}">
              <a16:creationId xmlns=""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9839" y="254000"/>
          <a:ext cx="944336" cy="111442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598714</xdr:colOff>
      <xdr:row>0</xdr:row>
      <xdr:rowOff>114300</xdr:rowOff>
    </xdr:from>
    <xdr:to>
      <xdr:col>3</xdr:col>
      <xdr:colOff>285750</xdr:colOff>
      <xdr:row>3</xdr:row>
      <xdr:rowOff>238125</xdr:rowOff>
    </xdr:to>
    <xdr:pic>
      <xdr:nvPicPr>
        <xdr:cNvPr id="2" name="Imagen 1" descr="C:\Users\AUXPLANEACION03\Desktop\Gobernacion_del_quindio.jpg">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714" y="114300"/>
          <a:ext cx="963386" cy="100012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693964</xdr:colOff>
      <xdr:row>0</xdr:row>
      <xdr:rowOff>142876</xdr:rowOff>
    </xdr:from>
    <xdr:ext cx="879732" cy="740602"/>
    <xdr:pic>
      <xdr:nvPicPr>
        <xdr:cNvPr id="2" name="Imagen 1" descr="C:\Users\AUXPLANEACION03\Desktop\Gobernacion_del_quindio.jpg">
          <a:extLst>
            <a:ext uri="{FF2B5EF4-FFF2-40B4-BE49-F238E27FC236}">
              <a16:creationId xmlns=""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142876"/>
          <a:ext cx="879732" cy="740602"/>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519339</xdr:colOff>
      <xdr:row>0</xdr:row>
      <xdr:rowOff>79374</xdr:rowOff>
    </xdr:from>
    <xdr:to>
      <xdr:col>2</xdr:col>
      <xdr:colOff>174625</xdr:colOff>
      <xdr:row>3</xdr:row>
      <xdr:rowOff>174624</xdr:rowOff>
    </xdr:to>
    <xdr:pic>
      <xdr:nvPicPr>
        <xdr:cNvPr id="2" name="Imagen 1" descr="C:\Users\AUXPLANEACION03\Desktop\Gobernacion_del_quindio.jpg">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9339" y="79374"/>
          <a:ext cx="960211" cy="89535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598714</xdr:colOff>
      <xdr:row>0</xdr:row>
      <xdr:rowOff>114300</xdr:rowOff>
    </xdr:from>
    <xdr:to>
      <xdr:col>2</xdr:col>
      <xdr:colOff>428625</xdr:colOff>
      <xdr:row>5</xdr:row>
      <xdr:rowOff>15875</xdr:rowOff>
    </xdr:to>
    <xdr:pic>
      <xdr:nvPicPr>
        <xdr:cNvPr id="2" name="Imagen 1" descr="C:\Users\AUXPLANEACION03\Desktop\Gobernacion_del_quindio.jpg">
          <a:extLst>
            <a:ext uri="{FF2B5EF4-FFF2-40B4-BE49-F238E27FC236}">
              <a16:creationId xmlns=""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8714" y="114300"/>
          <a:ext cx="972911" cy="99695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693964</xdr:colOff>
      <xdr:row>0</xdr:row>
      <xdr:rowOff>142875</xdr:rowOff>
    </xdr:from>
    <xdr:ext cx="944336" cy="1123950"/>
    <xdr:pic>
      <xdr:nvPicPr>
        <xdr:cNvPr id="2" name="Imagen 1" descr="C:\Users\AUXPLANEACION03\Desktop\Gobernacion_del_quindio.jpg">
          <a:extLst>
            <a:ext uri="{FF2B5EF4-FFF2-40B4-BE49-F238E27FC236}">
              <a16:creationId xmlns:a16="http://schemas.microsoft.com/office/drawing/2014/main" xmlns=""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142875"/>
          <a:ext cx="944336" cy="1123950"/>
        </a:xfrm>
        <a:prstGeom prst="rect">
          <a:avLst/>
        </a:prstGeom>
        <a:noFill/>
        <a:ln>
          <a:noFill/>
        </a:ln>
      </xdr:spPr>
    </xdr:pic>
    <xdr:clientData/>
  </xdr:oneCellAnchor>
  <xdr:oneCellAnchor>
    <xdr:from>
      <xdr:col>0</xdr:col>
      <xdr:colOff>693964</xdr:colOff>
      <xdr:row>0</xdr:row>
      <xdr:rowOff>142875</xdr:rowOff>
    </xdr:from>
    <xdr:ext cx="944336" cy="1123950"/>
    <xdr:pic>
      <xdr:nvPicPr>
        <xdr:cNvPr id="3" name="Imagen 2" descr="C:\Users\AUXPLANEACION03\Desktop\Gobernacion_del_quindio.jpg">
          <a:extLst>
            <a:ext uri="{FF2B5EF4-FFF2-40B4-BE49-F238E27FC236}">
              <a16:creationId xmlns:a16="http://schemas.microsoft.com/office/drawing/2014/main" xmlns="" id="{00000000-0008-0000-06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3964" y="142875"/>
          <a:ext cx="944336" cy="1123950"/>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773338</xdr:colOff>
      <xdr:row>0</xdr:row>
      <xdr:rowOff>174625</xdr:rowOff>
    </xdr:from>
    <xdr:to>
      <xdr:col>2</xdr:col>
      <xdr:colOff>507999</xdr:colOff>
      <xdr:row>3</xdr:row>
      <xdr:rowOff>222250</xdr:rowOff>
    </xdr:to>
    <xdr:pic>
      <xdr:nvPicPr>
        <xdr:cNvPr id="2" name="Imagen 1" descr="C:\Users\AUXPLANEACION03\Desktop\Gobernacion_del_quindio.jpg">
          <a:extLst>
            <a:ext uri="{FF2B5EF4-FFF2-40B4-BE49-F238E27FC236}">
              <a16:creationId xmlns=""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3338" y="174625"/>
          <a:ext cx="877661" cy="10763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725715</xdr:colOff>
      <xdr:row>1</xdr:row>
      <xdr:rowOff>31751</xdr:rowOff>
    </xdr:from>
    <xdr:to>
      <xdr:col>2</xdr:col>
      <xdr:colOff>476250</xdr:colOff>
      <xdr:row>3</xdr:row>
      <xdr:rowOff>206375</xdr:rowOff>
    </xdr:to>
    <xdr:pic>
      <xdr:nvPicPr>
        <xdr:cNvPr id="2" name="Imagen 1" descr="C:\Users\AUXPLANEACION03\Desktop\Gobernacion_del_quindio.jpg">
          <a:extLst>
            <a:ext uri="{FF2B5EF4-FFF2-40B4-BE49-F238E27FC236}">
              <a16:creationId xmlns:a16="http://schemas.microsoft.com/office/drawing/2014/main" xmlns="" id="{00000000-0008-0000-08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5715" y="222251"/>
          <a:ext cx="893535" cy="936624"/>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2060"/>
  </sheetPr>
  <dimension ref="A1:BE22"/>
  <sheetViews>
    <sheetView showGridLines="0" tabSelected="1" topLeftCell="D1" zoomScale="60" zoomScaleNormal="60" workbookViewId="0">
      <selection activeCell="Q12" sqref="Q12"/>
    </sheetView>
  </sheetViews>
  <sheetFormatPr baseColWidth="10" defaultColWidth="11.42578125" defaultRowHeight="24.75" customHeight="1" x14ac:dyDescent="0.2"/>
  <cols>
    <col min="1" max="1" width="16.42578125" style="108" customWidth="1"/>
    <col min="2" max="2" width="4" style="3" customWidth="1"/>
    <col min="3" max="3" width="16" style="3" customWidth="1"/>
    <col min="4" max="4" width="14.7109375" style="3" customWidth="1"/>
    <col min="5" max="5" width="10" style="3" customWidth="1"/>
    <col min="6" max="6" width="10.28515625" style="3" customWidth="1"/>
    <col min="7" max="7" width="14.140625" style="3" customWidth="1"/>
    <col min="8" max="8" width="35.28515625" style="109" customWidth="1"/>
    <col min="9" max="9" width="37.5703125" style="2" customWidth="1"/>
    <col min="10" max="10" width="21.85546875" style="2" customWidth="1"/>
    <col min="11" max="11" width="31.140625" style="2" customWidth="1"/>
    <col min="12" max="12" width="23.7109375" style="110" customWidth="1"/>
    <col min="13" max="13" width="42.28515625" style="109" customWidth="1"/>
    <col min="14" max="14" width="14.42578125" style="111" customWidth="1"/>
    <col min="15" max="15" width="25" style="112" customWidth="1"/>
    <col min="16" max="16" width="57.140625" style="109" customWidth="1"/>
    <col min="17" max="17" width="58.28515625" style="109" customWidth="1"/>
    <col min="18" max="18" width="37.85546875" style="109" customWidth="1"/>
    <col min="19" max="19" width="24.28515625" style="120" customWidth="1"/>
    <col min="20" max="20" width="19.85546875" style="114" customWidth="1"/>
    <col min="21" max="21" width="29.28515625" style="115" customWidth="1"/>
    <col min="22" max="24" width="11.42578125" style="3" customWidth="1"/>
    <col min="25" max="25" width="14" style="3" customWidth="1"/>
    <col min="26" max="26" width="13.5703125" style="3" customWidth="1"/>
    <col min="27" max="27" width="13.140625" style="3" customWidth="1"/>
    <col min="28" max="37" width="11.42578125" style="3" customWidth="1"/>
    <col min="38" max="38" width="16.140625" style="116" customWidth="1"/>
    <col min="39" max="39" width="21.7109375" style="117" customWidth="1"/>
    <col min="40" max="40" width="27" style="118" customWidth="1"/>
    <col min="41" max="41" width="9.140625" style="3" customWidth="1"/>
    <col min="42" max="16384" width="11.42578125" style="3"/>
  </cols>
  <sheetData>
    <row r="1" spans="1:57" ht="24.75" customHeight="1" x14ac:dyDescent="0.2">
      <c r="A1" s="1100" t="s">
        <v>0</v>
      </c>
      <c r="B1" s="1101"/>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1101"/>
      <c r="AA1" s="1101"/>
      <c r="AB1" s="1101"/>
      <c r="AC1" s="1101"/>
      <c r="AD1" s="1101"/>
      <c r="AE1" s="1101"/>
      <c r="AF1" s="1101"/>
      <c r="AG1" s="1101"/>
      <c r="AH1" s="1101"/>
      <c r="AI1" s="1101"/>
      <c r="AJ1" s="1101"/>
      <c r="AK1" s="1101"/>
      <c r="AL1" s="1102"/>
      <c r="AM1" s="1" t="s">
        <v>1</v>
      </c>
      <c r="AN1" s="1" t="s">
        <v>2</v>
      </c>
      <c r="AO1" s="2"/>
      <c r="AP1" s="2"/>
      <c r="AQ1" s="2"/>
      <c r="AR1" s="2"/>
      <c r="AS1" s="2"/>
      <c r="AT1" s="2"/>
      <c r="AU1" s="2"/>
      <c r="AV1" s="2"/>
      <c r="AW1" s="2"/>
      <c r="AX1" s="2"/>
      <c r="AY1" s="2"/>
      <c r="AZ1" s="2"/>
      <c r="BA1" s="2"/>
      <c r="BB1" s="2"/>
      <c r="BC1" s="2"/>
      <c r="BD1" s="2"/>
      <c r="BE1" s="2"/>
    </row>
    <row r="2" spans="1:57" ht="24.75" customHeight="1" x14ac:dyDescent="0.2">
      <c r="A2" s="1101"/>
      <c r="B2" s="1101"/>
      <c r="C2" s="1101"/>
      <c r="D2" s="1101"/>
      <c r="E2" s="1101"/>
      <c r="F2" s="1101"/>
      <c r="G2" s="1101"/>
      <c r="H2" s="1101"/>
      <c r="I2" s="1101"/>
      <c r="J2" s="1101"/>
      <c r="K2" s="1101"/>
      <c r="L2" s="1101"/>
      <c r="M2" s="1101"/>
      <c r="N2" s="1101"/>
      <c r="O2" s="1101"/>
      <c r="P2" s="1101"/>
      <c r="Q2" s="1101"/>
      <c r="R2" s="1101"/>
      <c r="S2" s="1101"/>
      <c r="T2" s="1101"/>
      <c r="U2" s="1101"/>
      <c r="V2" s="1101"/>
      <c r="W2" s="1101"/>
      <c r="X2" s="1101"/>
      <c r="Y2" s="1101"/>
      <c r="Z2" s="1101"/>
      <c r="AA2" s="1101"/>
      <c r="AB2" s="1101"/>
      <c r="AC2" s="1101"/>
      <c r="AD2" s="1101"/>
      <c r="AE2" s="1101"/>
      <c r="AF2" s="1101"/>
      <c r="AG2" s="1101"/>
      <c r="AH2" s="1101"/>
      <c r="AI2" s="1101"/>
      <c r="AJ2" s="1101"/>
      <c r="AK2" s="1101"/>
      <c r="AL2" s="1102"/>
      <c r="AM2" s="4" t="s">
        <v>3</v>
      </c>
      <c r="AN2" s="1" t="s">
        <v>4</v>
      </c>
      <c r="AO2" s="2"/>
      <c r="AP2" s="2"/>
      <c r="AQ2" s="2"/>
      <c r="AR2" s="2"/>
      <c r="AS2" s="2"/>
      <c r="AT2" s="2"/>
      <c r="AU2" s="2"/>
      <c r="AV2" s="2"/>
      <c r="AW2" s="2"/>
      <c r="AX2" s="2"/>
      <c r="AY2" s="2"/>
      <c r="AZ2" s="2"/>
      <c r="BA2" s="2"/>
      <c r="BB2" s="2"/>
      <c r="BC2" s="2"/>
      <c r="BD2" s="2"/>
      <c r="BE2" s="2"/>
    </row>
    <row r="3" spans="1:57" ht="24.75" customHeight="1" x14ac:dyDescent="0.2">
      <c r="A3" s="1101"/>
      <c r="B3" s="1101"/>
      <c r="C3" s="1101"/>
      <c r="D3" s="1101"/>
      <c r="E3" s="1101"/>
      <c r="F3" s="1101"/>
      <c r="G3" s="1101"/>
      <c r="H3" s="1101"/>
      <c r="I3" s="1101"/>
      <c r="J3" s="1101"/>
      <c r="K3" s="1101"/>
      <c r="L3" s="1101"/>
      <c r="M3" s="1101"/>
      <c r="N3" s="1101"/>
      <c r="O3" s="1101"/>
      <c r="P3" s="1101"/>
      <c r="Q3" s="1101"/>
      <c r="R3" s="1101"/>
      <c r="S3" s="1101"/>
      <c r="T3" s="1101"/>
      <c r="U3" s="1101"/>
      <c r="V3" s="1101"/>
      <c r="W3" s="1101"/>
      <c r="X3" s="1101"/>
      <c r="Y3" s="1101"/>
      <c r="Z3" s="1101"/>
      <c r="AA3" s="1101"/>
      <c r="AB3" s="1101"/>
      <c r="AC3" s="1101"/>
      <c r="AD3" s="1101"/>
      <c r="AE3" s="1101"/>
      <c r="AF3" s="1101"/>
      <c r="AG3" s="1101"/>
      <c r="AH3" s="1101"/>
      <c r="AI3" s="1101"/>
      <c r="AJ3" s="1101"/>
      <c r="AK3" s="1101"/>
      <c r="AL3" s="1102"/>
      <c r="AM3" s="1" t="s">
        <v>5</v>
      </c>
      <c r="AN3" s="5" t="s">
        <v>6</v>
      </c>
      <c r="AO3" s="2"/>
      <c r="AP3" s="2"/>
      <c r="AQ3" s="2"/>
      <c r="AR3" s="2"/>
      <c r="AS3" s="2"/>
      <c r="AT3" s="2"/>
      <c r="AU3" s="2"/>
      <c r="AV3" s="2"/>
      <c r="AW3" s="2"/>
      <c r="AX3" s="2"/>
      <c r="AY3" s="2"/>
      <c r="AZ3" s="2"/>
      <c r="BA3" s="2"/>
      <c r="BB3" s="2"/>
      <c r="BC3" s="2"/>
      <c r="BD3" s="2"/>
      <c r="BE3" s="2"/>
    </row>
    <row r="4" spans="1:57" ht="24.75" customHeight="1" x14ac:dyDescent="0.2">
      <c r="A4" s="1103"/>
      <c r="B4" s="1103"/>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103"/>
      <c r="AL4" s="1104"/>
      <c r="AM4" s="1" t="s">
        <v>7</v>
      </c>
      <c r="AN4" s="6" t="s">
        <v>8</v>
      </c>
      <c r="AO4" s="2"/>
      <c r="AP4" s="2"/>
      <c r="AQ4" s="2"/>
      <c r="AR4" s="2"/>
      <c r="AS4" s="2"/>
      <c r="AT4" s="2"/>
      <c r="AU4" s="2"/>
      <c r="AV4" s="2"/>
      <c r="AW4" s="2"/>
      <c r="AX4" s="2"/>
      <c r="AY4" s="2"/>
      <c r="AZ4" s="2"/>
      <c r="BA4" s="2"/>
      <c r="BB4" s="2"/>
      <c r="BC4" s="2"/>
      <c r="BD4" s="2"/>
      <c r="BE4" s="2"/>
    </row>
    <row r="5" spans="1:57" ht="24.75" customHeight="1" x14ac:dyDescent="0.2">
      <c r="A5" s="1105" t="s">
        <v>9</v>
      </c>
      <c r="B5" s="1105"/>
      <c r="C5" s="1105"/>
      <c r="D5" s="1105"/>
      <c r="E5" s="1105"/>
      <c r="F5" s="1105"/>
      <c r="G5" s="1105"/>
      <c r="H5" s="1105"/>
      <c r="I5" s="1105"/>
      <c r="J5" s="1105"/>
      <c r="K5" s="1107" t="s">
        <v>10</v>
      </c>
      <c r="L5" s="1107"/>
      <c r="M5" s="1107"/>
      <c r="N5" s="1107"/>
      <c r="O5" s="1107"/>
      <c r="P5" s="1107"/>
      <c r="Q5" s="1107"/>
      <c r="R5" s="1107"/>
      <c r="S5" s="1107"/>
      <c r="T5" s="1107"/>
      <c r="U5" s="1107"/>
      <c r="V5" s="1107"/>
      <c r="W5" s="1107"/>
      <c r="X5" s="1107"/>
      <c r="Y5" s="1107"/>
      <c r="Z5" s="1107"/>
      <c r="AA5" s="1107"/>
      <c r="AB5" s="1107"/>
      <c r="AC5" s="1107"/>
      <c r="AD5" s="1107"/>
      <c r="AE5" s="1107"/>
      <c r="AF5" s="1107"/>
      <c r="AG5" s="1107"/>
      <c r="AH5" s="1107"/>
      <c r="AI5" s="1107"/>
      <c r="AJ5" s="1107"/>
      <c r="AK5" s="1107"/>
      <c r="AL5" s="1107"/>
      <c r="AM5" s="1107"/>
      <c r="AN5" s="1107"/>
      <c r="AO5" s="2"/>
      <c r="AP5" s="2"/>
      <c r="AQ5" s="2"/>
      <c r="AR5" s="2"/>
      <c r="AS5" s="2"/>
      <c r="AT5" s="2"/>
      <c r="AU5" s="2"/>
      <c r="AV5" s="2"/>
      <c r="AW5" s="2"/>
      <c r="AX5" s="2"/>
      <c r="AY5" s="2"/>
      <c r="AZ5" s="2"/>
      <c r="BA5" s="2"/>
      <c r="BB5" s="2"/>
      <c r="BC5" s="2"/>
      <c r="BD5" s="2"/>
      <c r="BE5" s="2"/>
    </row>
    <row r="6" spans="1:57" ht="24.75" customHeight="1" x14ac:dyDescent="0.2">
      <c r="A6" s="1106"/>
      <c r="B6" s="1106"/>
      <c r="C6" s="1106"/>
      <c r="D6" s="1106"/>
      <c r="E6" s="1106"/>
      <c r="F6" s="1106"/>
      <c r="G6" s="1106"/>
      <c r="H6" s="1106"/>
      <c r="I6" s="1106"/>
      <c r="J6" s="1106"/>
      <c r="K6" s="9"/>
      <c r="L6" s="10"/>
      <c r="M6" s="10"/>
      <c r="N6" s="10"/>
      <c r="O6" s="10"/>
      <c r="P6" s="10"/>
      <c r="Q6" s="10"/>
      <c r="R6" s="10"/>
      <c r="S6" s="10"/>
      <c r="T6" s="10"/>
      <c r="U6" s="10"/>
      <c r="V6" s="1108" t="s">
        <v>11</v>
      </c>
      <c r="W6" s="1109"/>
      <c r="X6" s="1109"/>
      <c r="Y6" s="1109"/>
      <c r="Z6" s="1109"/>
      <c r="AA6" s="1109"/>
      <c r="AB6" s="1109"/>
      <c r="AC6" s="1109"/>
      <c r="AD6" s="1109"/>
      <c r="AE6" s="1109"/>
      <c r="AF6" s="1109"/>
      <c r="AG6" s="1109"/>
      <c r="AH6" s="1109"/>
      <c r="AI6" s="1109"/>
      <c r="AJ6" s="1110"/>
      <c r="AK6" s="12"/>
      <c r="AL6" s="10"/>
      <c r="AM6" s="10"/>
      <c r="AN6" s="13"/>
      <c r="AO6" s="2"/>
      <c r="AP6" s="2"/>
      <c r="AQ6" s="2"/>
      <c r="AR6" s="2"/>
      <c r="AS6" s="2"/>
      <c r="AT6" s="2"/>
      <c r="AU6" s="2"/>
      <c r="AV6" s="2"/>
      <c r="AW6" s="2"/>
      <c r="AX6" s="2"/>
      <c r="AY6" s="2"/>
      <c r="AZ6" s="2"/>
      <c r="BA6" s="2"/>
      <c r="BB6" s="2"/>
      <c r="BC6" s="2"/>
      <c r="BD6" s="2"/>
      <c r="BE6" s="2"/>
    </row>
    <row r="7" spans="1:57" s="17" customFormat="1" ht="36" customHeight="1" x14ac:dyDescent="0.2">
      <c r="A7" s="1111" t="s">
        <v>12</v>
      </c>
      <c r="B7" s="1096" t="s">
        <v>13</v>
      </c>
      <c r="C7" s="1113"/>
      <c r="D7" s="1113" t="s">
        <v>12</v>
      </c>
      <c r="E7" s="1096" t="s">
        <v>14</v>
      </c>
      <c r="F7" s="1113"/>
      <c r="G7" s="1113" t="s">
        <v>12</v>
      </c>
      <c r="H7" s="1096" t="s">
        <v>15</v>
      </c>
      <c r="I7" s="1115" t="s">
        <v>16</v>
      </c>
      <c r="J7" s="1115" t="s">
        <v>17</v>
      </c>
      <c r="K7" s="1115" t="s">
        <v>18</v>
      </c>
      <c r="L7" s="1115" t="s">
        <v>19</v>
      </c>
      <c r="M7" s="1115" t="s">
        <v>10</v>
      </c>
      <c r="N7" s="1098" t="s">
        <v>20</v>
      </c>
      <c r="O7" s="1094" t="s">
        <v>21</v>
      </c>
      <c r="P7" s="1096" t="s">
        <v>22</v>
      </c>
      <c r="Q7" s="1096" t="s">
        <v>23</v>
      </c>
      <c r="R7" s="1115" t="s">
        <v>24</v>
      </c>
      <c r="S7" s="1117" t="s">
        <v>21</v>
      </c>
      <c r="T7" s="14"/>
      <c r="U7" s="1115" t="s">
        <v>25</v>
      </c>
      <c r="V7" s="1127" t="s">
        <v>26</v>
      </c>
      <c r="W7" s="1127"/>
      <c r="X7" s="1128" t="s">
        <v>27</v>
      </c>
      <c r="Y7" s="1128"/>
      <c r="Z7" s="1128"/>
      <c r="AA7" s="1128"/>
      <c r="AB7" s="1129" t="s">
        <v>28</v>
      </c>
      <c r="AC7" s="1130"/>
      <c r="AD7" s="1130"/>
      <c r="AE7" s="1130"/>
      <c r="AF7" s="1130"/>
      <c r="AG7" s="1131"/>
      <c r="AH7" s="1128" t="s">
        <v>29</v>
      </c>
      <c r="AI7" s="1128"/>
      <c r="AJ7" s="1128"/>
      <c r="AK7" s="15" t="s">
        <v>30</v>
      </c>
      <c r="AL7" s="1132" t="s">
        <v>31</v>
      </c>
      <c r="AM7" s="1132" t="s">
        <v>32</v>
      </c>
      <c r="AN7" s="1120" t="s">
        <v>33</v>
      </c>
      <c r="AO7" s="16"/>
      <c r="AP7" s="16"/>
      <c r="AQ7" s="16"/>
      <c r="AR7" s="16"/>
      <c r="AS7" s="16"/>
      <c r="AT7" s="16"/>
      <c r="AU7" s="16"/>
      <c r="AV7" s="16"/>
      <c r="AW7" s="16"/>
      <c r="AX7" s="16"/>
      <c r="AY7" s="16"/>
      <c r="AZ7" s="16"/>
      <c r="BA7" s="16"/>
      <c r="BB7" s="16"/>
      <c r="BC7" s="16"/>
      <c r="BD7" s="16"/>
      <c r="BE7" s="16"/>
    </row>
    <row r="8" spans="1:57" s="17" customFormat="1" ht="154.5" customHeight="1" x14ac:dyDescent="0.2">
      <c r="A8" s="1112"/>
      <c r="B8" s="1097"/>
      <c r="C8" s="1114"/>
      <c r="D8" s="1114"/>
      <c r="E8" s="1097"/>
      <c r="F8" s="1114"/>
      <c r="G8" s="1114"/>
      <c r="H8" s="1097"/>
      <c r="I8" s="1116"/>
      <c r="J8" s="1116"/>
      <c r="K8" s="1116"/>
      <c r="L8" s="1116"/>
      <c r="M8" s="1116"/>
      <c r="N8" s="1099"/>
      <c r="O8" s="1095"/>
      <c r="P8" s="1097"/>
      <c r="Q8" s="1097"/>
      <c r="R8" s="1116"/>
      <c r="S8" s="1118"/>
      <c r="T8" s="18" t="s">
        <v>12</v>
      </c>
      <c r="U8" s="1116"/>
      <c r="V8" s="19" t="s">
        <v>34</v>
      </c>
      <c r="W8" s="20" t="s">
        <v>35</v>
      </c>
      <c r="X8" s="21" t="s">
        <v>36</v>
      </c>
      <c r="Y8" s="21" t="s">
        <v>37</v>
      </c>
      <c r="Z8" s="21" t="s">
        <v>38</v>
      </c>
      <c r="AA8" s="21" t="s">
        <v>39</v>
      </c>
      <c r="AB8" s="21" t="s">
        <v>40</v>
      </c>
      <c r="AC8" s="21" t="s">
        <v>41</v>
      </c>
      <c r="AD8" s="21" t="s">
        <v>42</v>
      </c>
      <c r="AE8" s="21" t="s">
        <v>43</v>
      </c>
      <c r="AF8" s="21" t="s">
        <v>44</v>
      </c>
      <c r="AG8" s="21" t="s">
        <v>45</v>
      </c>
      <c r="AH8" s="21" t="s">
        <v>46</v>
      </c>
      <c r="AI8" s="21" t="s">
        <v>47</v>
      </c>
      <c r="AJ8" s="21" t="s">
        <v>48</v>
      </c>
      <c r="AK8" s="21" t="s">
        <v>30</v>
      </c>
      <c r="AL8" s="1133"/>
      <c r="AM8" s="1133"/>
      <c r="AN8" s="1120"/>
      <c r="AO8" s="16"/>
      <c r="AP8" s="16"/>
      <c r="AQ8" s="16"/>
      <c r="AR8" s="16"/>
      <c r="AS8" s="16"/>
      <c r="AT8" s="16"/>
      <c r="AU8" s="16"/>
      <c r="AV8" s="16"/>
      <c r="AW8" s="16"/>
      <c r="AX8" s="16"/>
      <c r="AY8" s="16"/>
      <c r="AZ8" s="16"/>
      <c r="BA8" s="16"/>
      <c r="BB8" s="16"/>
      <c r="BC8" s="16"/>
      <c r="BD8" s="16"/>
      <c r="BE8" s="16"/>
    </row>
    <row r="9" spans="1:57" s="33" customFormat="1" ht="24.75" customHeight="1" x14ac:dyDescent="0.2">
      <c r="A9" s="22">
        <v>4</v>
      </c>
      <c r="B9" s="23" t="s">
        <v>49</v>
      </c>
      <c r="C9" s="24"/>
      <c r="D9" s="25"/>
      <c r="E9" s="25"/>
      <c r="F9" s="25"/>
      <c r="G9" s="25"/>
      <c r="H9" s="26"/>
      <c r="I9" s="25"/>
      <c r="J9" s="25"/>
      <c r="K9" s="25"/>
      <c r="L9" s="27"/>
      <c r="M9" s="26"/>
      <c r="N9" s="28"/>
      <c r="O9" s="29"/>
      <c r="P9" s="26"/>
      <c r="Q9" s="26"/>
      <c r="R9" s="26"/>
      <c r="S9" s="30"/>
      <c r="T9" s="31"/>
      <c r="U9" s="27"/>
      <c r="V9" s="25"/>
      <c r="W9" s="25"/>
      <c r="X9" s="25"/>
      <c r="Y9" s="25"/>
      <c r="Z9" s="25"/>
      <c r="AA9" s="25"/>
      <c r="AB9" s="25"/>
      <c r="AC9" s="25"/>
      <c r="AD9" s="25"/>
      <c r="AE9" s="25"/>
      <c r="AF9" s="25"/>
      <c r="AG9" s="25"/>
      <c r="AH9" s="25"/>
      <c r="AI9" s="25"/>
      <c r="AJ9" s="25"/>
      <c r="AK9" s="25"/>
      <c r="AL9" s="32"/>
      <c r="AM9" s="32"/>
      <c r="AN9" s="26"/>
      <c r="AO9" s="16"/>
      <c r="AP9" s="16"/>
      <c r="AQ9" s="16"/>
      <c r="AR9" s="16"/>
      <c r="AS9" s="16"/>
      <c r="AT9" s="16"/>
      <c r="AU9" s="16"/>
      <c r="AV9" s="16"/>
      <c r="AW9" s="16"/>
      <c r="AX9" s="16"/>
      <c r="AY9" s="16"/>
      <c r="AZ9" s="16"/>
      <c r="BA9" s="16"/>
      <c r="BB9" s="16"/>
      <c r="BC9" s="16"/>
      <c r="BD9" s="16"/>
      <c r="BE9" s="16"/>
    </row>
    <row r="10" spans="1:57" s="16" customFormat="1" ht="28.5" customHeight="1" x14ac:dyDescent="0.2">
      <c r="A10" s="1121"/>
      <c r="B10" s="1122"/>
      <c r="C10" s="1123"/>
      <c r="D10" s="35">
        <v>45</v>
      </c>
      <c r="E10" s="36" t="s">
        <v>50</v>
      </c>
      <c r="F10" s="37"/>
      <c r="G10" s="38"/>
      <c r="H10" s="39"/>
      <c r="I10" s="38"/>
      <c r="J10" s="38"/>
      <c r="K10" s="38"/>
      <c r="L10" s="40"/>
      <c r="M10" s="39"/>
      <c r="N10" s="41"/>
      <c r="O10" s="42"/>
      <c r="P10" s="39"/>
      <c r="Q10" s="39"/>
      <c r="R10" s="39"/>
      <c r="S10" s="43"/>
      <c r="T10" s="44"/>
      <c r="U10" s="40"/>
      <c r="V10" s="38"/>
      <c r="W10" s="38"/>
      <c r="X10" s="38"/>
      <c r="Y10" s="38"/>
      <c r="Z10" s="38"/>
      <c r="AA10" s="38"/>
      <c r="AB10" s="38"/>
      <c r="AC10" s="38"/>
      <c r="AD10" s="38"/>
      <c r="AE10" s="38"/>
      <c r="AF10" s="38"/>
      <c r="AG10" s="38"/>
      <c r="AH10" s="38"/>
      <c r="AI10" s="38"/>
      <c r="AJ10" s="38"/>
      <c r="AK10" s="38"/>
      <c r="AL10" s="45"/>
      <c r="AM10" s="45"/>
      <c r="AN10" s="39"/>
      <c r="AO10" s="46"/>
    </row>
    <row r="11" spans="1:57" s="16" customFormat="1" ht="129.75" customHeight="1" x14ac:dyDescent="0.2">
      <c r="A11" s="47"/>
      <c r="B11" s="48"/>
      <c r="C11" s="49"/>
      <c r="D11" s="50"/>
      <c r="E11" s="50"/>
      <c r="F11" s="51"/>
      <c r="G11" s="52" t="s">
        <v>51</v>
      </c>
      <c r="H11" s="53" t="s">
        <v>52</v>
      </c>
      <c r="I11" s="54" t="s">
        <v>53</v>
      </c>
      <c r="J11" s="55">
        <v>3</v>
      </c>
      <c r="K11" s="56" t="s">
        <v>54</v>
      </c>
      <c r="L11" s="57" t="s">
        <v>55</v>
      </c>
      <c r="M11" s="53" t="s">
        <v>56</v>
      </c>
      <c r="N11" s="58">
        <f>+S11/O11</f>
        <v>1</v>
      </c>
      <c r="O11" s="59">
        <v>60000000</v>
      </c>
      <c r="P11" s="53" t="s">
        <v>57</v>
      </c>
      <c r="Q11" s="53" t="s">
        <v>58</v>
      </c>
      <c r="R11" s="53" t="s">
        <v>52</v>
      </c>
      <c r="S11" s="60">
        <v>60000000</v>
      </c>
      <c r="T11" s="61" t="s">
        <v>59</v>
      </c>
      <c r="U11" s="62" t="s">
        <v>60</v>
      </c>
      <c r="V11" s="63">
        <v>214</v>
      </c>
      <c r="W11" s="63">
        <v>138</v>
      </c>
      <c r="X11" s="63">
        <v>0</v>
      </c>
      <c r="Y11" s="63">
        <v>0</v>
      </c>
      <c r="Z11" s="63">
        <v>0</v>
      </c>
      <c r="AA11" s="63">
        <v>0</v>
      </c>
      <c r="AB11" s="63">
        <v>0</v>
      </c>
      <c r="AC11" s="63">
        <v>0</v>
      </c>
      <c r="AD11" s="63">
        <v>0</v>
      </c>
      <c r="AE11" s="64">
        <v>0</v>
      </c>
      <c r="AF11" s="64">
        <v>0</v>
      </c>
      <c r="AG11" s="64">
        <v>0</v>
      </c>
      <c r="AH11" s="63">
        <v>0</v>
      </c>
      <c r="AI11" s="63">
        <v>0</v>
      </c>
      <c r="AJ11" s="63">
        <v>0</v>
      </c>
      <c r="AK11" s="63">
        <f>+V11+W11</f>
        <v>352</v>
      </c>
      <c r="AL11" s="65">
        <v>44033</v>
      </c>
      <c r="AM11" s="65">
        <v>44195</v>
      </c>
      <c r="AN11" s="66" t="s">
        <v>61</v>
      </c>
      <c r="AO11" s="67"/>
    </row>
    <row r="12" spans="1:57" s="16" customFormat="1" ht="120" customHeight="1" x14ac:dyDescent="0.2">
      <c r="A12" s="47"/>
      <c r="B12" s="48"/>
      <c r="C12" s="49"/>
      <c r="D12" s="68"/>
      <c r="E12" s="68"/>
      <c r="F12" s="69"/>
      <c r="G12" s="52" t="s">
        <v>51</v>
      </c>
      <c r="H12" s="53" t="s">
        <v>62</v>
      </c>
      <c r="I12" s="54" t="s">
        <v>63</v>
      </c>
      <c r="J12" s="55">
        <v>4</v>
      </c>
      <c r="K12" s="56" t="s">
        <v>64</v>
      </c>
      <c r="L12" s="57" t="s">
        <v>65</v>
      </c>
      <c r="M12" s="53" t="s">
        <v>66</v>
      </c>
      <c r="N12" s="58">
        <f>+S12/O12</f>
        <v>1</v>
      </c>
      <c r="O12" s="70">
        <v>31000000</v>
      </c>
      <c r="P12" s="53" t="s">
        <v>57</v>
      </c>
      <c r="Q12" s="53" t="s">
        <v>67</v>
      </c>
      <c r="R12" s="53" t="s">
        <v>62</v>
      </c>
      <c r="S12" s="60">
        <v>31000000</v>
      </c>
      <c r="T12" s="61" t="s">
        <v>59</v>
      </c>
      <c r="U12" s="62" t="s">
        <v>60</v>
      </c>
      <c r="V12" s="63">
        <v>2476</v>
      </c>
      <c r="W12" s="63">
        <v>3918</v>
      </c>
      <c r="X12" s="63">
        <v>0</v>
      </c>
      <c r="Y12" s="63">
        <v>0</v>
      </c>
      <c r="Z12" s="63">
        <v>0</v>
      </c>
      <c r="AA12" s="63">
        <v>0</v>
      </c>
      <c r="AB12" s="63">
        <v>0</v>
      </c>
      <c r="AC12" s="63">
        <v>0</v>
      </c>
      <c r="AD12" s="63">
        <v>0</v>
      </c>
      <c r="AE12" s="64">
        <v>0</v>
      </c>
      <c r="AF12" s="64">
        <v>0</v>
      </c>
      <c r="AG12" s="64">
        <v>0</v>
      </c>
      <c r="AH12" s="63">
        <v>0</v>
      </c>
      <c r="AI12" s="63">
        <v>0</v>
      </c>
      <c r="AJ12" s="63">
        <v>0</v>
      </c>
      <c r="AK12" s="63">
        <f>+V12+W12</f>
        <v>6394</v>
      </c>
      <c r="AL12" s="65">
        <v>44033</v>
      </c>
      <c r="AM12" s="65">
        <v>44195</v>
      </c>
      <c r="AN12" s="66" t="s">
        <v>61</v>
      </c>
      <c r="AO12" s="67"/>
    </row>
    <row r="13" spans="1:57" s="16" customFormat="1" ht="24.75" customHeight="1" x14ac:dyDescent="0.2">
      <c r="A13" s="1124"/>
      <c r="B13" s="1125"/>
      <c r="C13" s="1126"/>
      <c r="D13" s="72">
        <v>42</v>
      </c>
      <c r="E13" s="73" t="s">
        <v>68</v>
      </c>
      <c r="F13" s="74"/>
      <c r="G13" s="75"/>
      <c r="H13" s="76"/>
      <c r="I13" s="76"/>
      <c r="J13" s="77"/>
      <c r="K13" s="77"/>
      <c r="L13" s="78"/>
      <c r="M13" s="76"/>
      <c r="N13" s="79"/>
      <c r="O13" s="80"/>
      <c r="P13" s="76"/>
      <c r="Q13" s="76"/>
      <c r="R13" s="76"/>
      <c r="S13" s="81"/>
      <c r="T13" s="82"/>
      <c r="U13" s="76"/>
      <c r="V13" s="83"/>
      <c r="W13" s="83"/>
      <c r="X13" s="83"/>
      <c r="Y13" s="83"/>
      <c r="Z13" s="83"/>
      <c r="AA13" s="83"/>
      <c r="AB13" s="83"/>
      <c r="AC13" s="83"/>
      <c r="AD13" s="83"/>
      <c r="AE13" s="83"/>
      <c r="AF13" s="83"/>
      <c r="AG13" s="83"/>
      <c r="AH13" s="83"/>
      <c r="AI13" s="83"/>
      <c r="AJ13" s="83"/>
      <c r="AK13" s="83"/>
      <c r="AL13" s="83"/>
      <c r="AM13" s="83"/>
      <c r="AN13" s="84"/>
      <c r="AO13" s="67"/>
    </row>
    <row r="14" spans="1:57" s="16" customFormat="1" ht="171" customHeight="1" x14ac:dyDescent="0.2">
      <c r="A14" s="47"/>
      <c r="B14" s="48"/>
      <c r="C14" s="49"/>
      <c r="D14" s="85"/>
      <c r="E14" s="85"/>
      <c r="F14" s="86"/>
      <c r="G14" s="87" t="s">
        <v>51</v>
      </c>
      <c r="H14" s="53" t="s">
        <v>69</v>
      </c>
      <c r="I14" s="54" t="s">
        <v>70</v>
      </c>
      <c r="J14" s="55">
        <v>1</v>
      </c>
      <c r="K14" s="56" t="s">
        <v>71</v>
      </c>
      <c r="L14" s="57" t="s">
        <v>72</v>
      </c>
      <c r="M14" s="88" t="s">
        <v>73</v>
      </c>
      <c r="N14" s="58">
        <f>+S14/O14</f>
        <v>1</v>
      </c>
      <c r="O14" s="89">
        <f>55122927.21+0.39</f>
        <v>55122927.600000001</v>
      </c>
      <c r="P14" s="90" t="s">
        <v>74</v>
      </c>
      <c r="Q14" s="53" t="s">
        <v>75</v>
      </c>
      <c r="R14" s="53" t="s">
        <v>69</v>
      </c>
      <c r="S14" s="60">
        <f>55122927.21+0.39</f>
        <v>55122927.600000001</v>
      </c>
      <c r="T14" s="61" t="s">
        <v>59</v>
      </c>
      <c r="U14" s="62" t="s">
        <v>60</v>
      </c>
      <c r="V14" s="63">
        <v>295972</v>
      </c>
      <c r="W14" s="63">
        <v>294321</v>
      </c>
      <c r="X14" s="63">
        <v>132302</v>
      </c>
      <c r="Y14" s="63">
        <v>43426</v>
      </c>
      <c r="Z14" s="63">
        <v>313940</v>
      </c>
      <c r="AA14" s="63">
        <v>100625</v>
      </c>
      <c r="AB14" s="63">
        <v>2145</v>
      </c>
      <c r="AC14" s="63">
        <v>12718</v>
      </c>
      <c r="AD14" s="63">
        <v>36</v>
      </c>
      <c r="AE14" s="64">
        <v>0</v>
      </c>
      <c r="AF14" s="64">
        <v>0</v>
      </c>
      <c r="AG14" s="64">
        <v>0</v>
      </c>
      <c r="AH14" s="63">
        <v>70</v>
      </c>
      <c r="AI14" s="63">
        <v>21944</v>
      </c>
      <c r="AJ14" s="63">
        <v>285</v>
      </c>
      <c r="AK14" s="63">
        <v>590292</v>
      </c>
      <c r="AL14" s="91">
        <v>44033</v>
      </c>
      <c r="AM14" s="91">
        <v>44195</v>
      </c>
      <c r="AN14" s="66" t="s">
        <v>61</v>
      </c>
      <c r="AO14" s="67"/>
    </row>
    <row r="15" spans="1:57" s="17" customFormat="1" ht="24.75" customHeight="1" x14ac:dyDescent="0.2">
      <c r="A15" s="92"/>
      <c r="B15" s="93"/>
      <c r="C15" s="94"/>
      <c r="D15" s="95"/>
      <c r="E15" s="95"/>
      <c r="F15" s="96"/>
      <c r="G15" s="97"/>
      <c r="H15" s="98"/>
      <c r="I15" s="99"/>
      <c r="J15" s="99"/>
      <c r="K15" s="99"/>
      <c r="L15" s="100"/>
      <c r="M15" s="98"/>
      <c r="N15" s="101"/>
      <c r="O15" s="102">
        <f>SUM(O11:O14)</f>
        <v>146122927.59999999</v>
      </c>
      <c r="P15" s="54"/>
      <c r="Q15" s="54"/>
      <c r="R15" s="54"/>
      <c r="S15" s="102">
        <f>SUM(S11:S14)</f>
        <v>146122927.59999999</v>
      </c>
      <c r="T15" s="103"/>
      <c r="U15" s="104"/>
      <c r="V15" s="97"/>
      <c r="W15" s="97"/>
      <c r="X15" s="97"/>
      <c r="Y15" s="97"/>
      <c r="Z15" s="97"/>
      <c r="AA15" s="97"/>
      <c r="AB15" s="97"/>
      <c r="AC15" s="97"/>
      <c r="AD15" s="97"/>
      <c r="AE15" s="97"/>
      <c r="AF15" s="97"/>
      <c r="AG15" s="97"/>
      <c r="AH15" s="97"/>
      <c r="AI15" s="97"/>
      <c r="AJ15" s="97"/>
      <c r="AK15" s="97"/>
      <c r="AL15" s="105"/>
      <c r="AM15" s="106"/>
      <c r="AN15" s="107"/>
      <c r="AO15" s="33"/>
    </row>
    <row r="16" spans="1:57" ht="24.75" customHeight="1" x14ac:dyDescent="0.2">
      <c r="S16" s="113"/>
    </row>
    <row r="17" spans="3:19" ht="112.5" customHeight="1" x14ac:dyDescent="0.2">
      <c r="S17" s="113"/>
    </row>
    <row r="19" spans="3:19" ht="24.75" customHeight="1" x14ac:dyDescent="0.25">
      <c r="C19" s="119"/>
      <c r="D19" s="119"/>
      <c r="E19" s="119"/>
      <c r="F19" s="119"/>
      <c r="G19" s="119"/>
      <c r="K19" s="1119"/>
      <c r="L19" s="1119"/>
      <c r="M19" s="1119"/>
      <c r="N19" s="1119"/>
      <c r="O19" s="1119"/>
    </row>
    <row r="20" spans="3:19" ht="24.75" customHeight="1" x14ac:dyDescent="0.25">
      <c r="C20" s="1119" t="s">
        <v>76</v>
      </c>
      <c r="D20" s="1119"/>
      <c r="E20" s="1119"/>
      <c r="F20" s="1119"/>
      <c r="G20" s="1119"/>
      <c r="K20" s="1119"/>
      <c r="L20" s="1119"/>
      <c r="M20" s="1119"/>
      <c r="N20" s="1119"/>
      <c r="O20" s="1119"/>
    </row>
    <row r="21" spans="3:19" ht="24.75" customHeight="1" x14ac:dyDescent="0.25">
      <c r="C21" s="1119" t="s">
        <v>77</v>
      </c>
      <c r="D21" s="1119"/>
      <c r="E21" s="1119"/>
      <c r="F21" s="1119"/>
      <c r="G21" s="1119"/>
    </row>
    <row r="22" spans="3:19" ht="24.75" customHeight="1" x14ac:dyDescent="0.2">
      <c r="C22" s="2"/>
      <c r="D22" s="110"/>
      <c r="E22" s="109"/>
      <c r="F22" s="111"/>
      <c r="G22" s="112"/>
    </row>
  </sheetData>
  <sheetProtection password="A60F" sheet="1" objects="1" scenarios="1"/>
  <mergeCells count="35">
    <mergeCell ref="Q7:Q8"/>
    <mergeCell ref="J7:J8"/>
    <mergeCell ref="K7:K8"/>
    <mergeCell ref="L7:L8"/>
    <mergeCell ref="M7:M8"/>
    <mergeCell ref="I7:I8"/>
    <mergeCell ref="C21:G21"/>
    <mergeCell ref="AN7:AN8"/>
    <mergeCell ref="A10:C10"/>
    <mergeCell ref="A13:C13"/>
    <mergeCell ref="K19:O19"/>
    <mergeCell ref="C20:G20"/>
    <mergeCell ref="K20:O20"/>
    <mergeCell ref="V7:W7"/>
    <mergeCell ref="X7:AA7"/>
    <mergeCell ref="AB7:AG7"/>
    <mergeCell ref="AH7:AJ7"/>
    <mergeCell ref="AL7:AL8"/>
    <mergeCell ref="AM7:AM8"/>
    <mergeCell ref="O7:O8"/>
    <mergeCell ref="P7:P8"/>
    <mergeCell ref="N7:N8"/>
    <mergeCell ref="A1:AL4"/>
    <mergeCell ref="A5:J6"/>
    <mergeCell ref="K5:AN5"/>
    <mergeCell ref="V6:AJ6"/>
    <mergeCell ref="A7:A8"/>
    <mergeCell ref="B7:C8"/>
    <mergeCell ref="D7:D8"/>
    <mergeCell ref="E7:F8"/>
    <mergeCell ref="G7:G8"/>
    <mergeCell ref="H7:H8"/>
    <mergeCell ref="R7:R8"/>
    <mergeCell ref="S7:S8"/>
    <mergeCell ref="U7:U8"/>
  </mergeCell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G41"/>
  <sheetViews>
    <sheetView showGridLines="0" zoomScale="60" zoomScaleNormal="60" workbookViewId="0">
      <selection sqref="A1:AL4"/>
    </sheetView>
  </sheetViews>
  <sheetFormatPr baseColWidth="10" defaultColWidth="11.42578125" defaultRowHeight="27" customHeight="1" x14ac:dyDescent="0.2"/>
  <cols>
    <col min="1" max="1" width="16" style="108" customWidth="1"/>
    <col min="2" max="2" width="14.5703125" style="3" customWidth="1"/>
    <col min="3" max="3" width="4.5703125" style="3" customWidth="1"/>
    <col min="4" max="4" width="15.42578125" style="3" customWidth="1"/>
    <col min="5" max="5" width="9.5703125" style="3" customWidth="1"/>
    <col min="6" max="6" width="8" style="3" customWidth="1"/>
    <col min="7" max="7" width="13.7109375" style="3" customWidth="1"/>
    <col min="8" max="8" width="40.5703125" style="109" customWidth="1"/>
    <col min="9" max="9" width="41.7109375" style="2" customWidth="1"/>
    <col min="10" max="10" width="21.140625" style="2" customWidth="1"/>
    <col min="11" max="11" width="39.42578125" style="619" customWidth="1"/>
    <col min="12" max="12" width="21.85546875" style="110" customWidth="1"/>
    <col min="13" max="13" width="38.42578125" style="109" customWidth="1"/>
    <col min="14" max="14" width="15.5703125" style="111" customWidth="1"/>
    <col min="15" max="15" width="29.85546875" style="112" customWidth="1"/>
    <col min="16" max="16" width="48.28515625" style="280" customWidth="1"/>
    <col min="17" max="17" width="63" style="280" customWidth="1"/>
    <col min="18" max="18" width="39.7109375" style="280" customWidth="1"/>
    <col min="19" max="19" width="31.140625" style="120" customWidth="1"/>
    <col min="20" max="20" width="21.85546875" style="114" customWidth="1"/>
    <col min="21" max="21" width="40.28515625" style="115" customWidth="1"/>
    <col min="22" max="22" width="11.5703125" style="284" customWidth="1"/>
    <col min="23" max="23" width="12" style="284" customWidth="1"/>
    <col min="24" max="24" width="11" style="284" customWidth="1"/>
    <col min="25" max="25" width="10.140625" style="284" customWidth="1"/>
    <col min="26" max="26" width="11.7109375" style="284" customWidth="1"/>
    <col min="27" max="27" width="10" style="284" customWidth="1"/>
    <col min="28" max="28" width="8.5703125" style="284" customWidth="1"/>
    <col min="29" max="29" width="9.140625" style="284" customWidth="1"/>
    <col min="30" max="33" width="7.140625" style="284" customWidth="1"/>
    <col min="34" max="34" width="8.85546875" style="284" customWidth="1"/>
    <col min="35" max="35" width="9.42578125" style="284" customWidth="1"/>
    <col min="36" max="36" width="10.140625" style="284" customWidth="1"/>
    <col min="37" max="37" width="12" style="284" customWidth="1"/>
    <col min="38" max="38" width="21.140625" style="282" customWidth="1"/>
    <col min="39" max="39" width="20.85546875" style="117" customWidth="1"/>
    <col min="40" max="40" width="31.85546875" style="118" customWidth="1"/>
    <col min="41" max="16384" width="11.42578125" style="3"/>
  </cols>
  <sheetData>
    <row r="1" spans="1:59" ht="27" customHeight="1" x14ac:dyDescent="0.2">
      <c r="A1" s="1100" t="s">
        <v>537</v>
      </c>
      <c r="B1" s="1101"/>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1101"/>
      <c r="AA1" s="1101"/>
      <c r="AB1" s="1101"/>
      <c r="AC1" s="1101"/>
      <c r="AD1" s="1101"/>
      <c r="AE1" s="1101"/>
      <c r="AF1" s="1101"/>
      <c r="AG1" s="1101"/>
      <c r="AH1" s="1101"/>
      <c r="AI1" s="1101"/>
      <c r="AJ1" s="1101"/>
      <c r="AK1" s="1101"/>
      <c r="AL1" s="1102"/>
      <c r="AM1" s="237" t="s">
        <v>1</v>
      </c>
      <c r="AN1" s="1" t="s">
        <v>2</v>
      </c>
      <c r="AO1" s="2"/>
      <c r="AP1" s="2"/>
      <c r="AQ1" s="2"/>
      <c r="AR1" s="2"/>
      <c r="AS1" s="2"/>
      <c r="AT1" s="2"/>
      <c r="AU1" s="2"/>
      <c r="AV1" s="2"/>
      <c r="AW1" s="2"/>
      <c r="AX1" s="2"/>
      <c r="AY1" s="2"/>
      <c r="AZ1" s="2"/>
      <c r="BA1" s="2"/>
      <c r="BB1" s="2"/>
      <c r="BC1" s="2"/>
      <c r="BD1" s="2"/>
      <c r="BE1" s="2"/>
      <c r="BF1" s="2"/>
      <c r="BG1" s="2"/>
    </row>
    <row r="2" spans="1:59" ht="27" customHeight="1" x14ac:dyDescent="0.2">
      <c r="A2" s="1101"/>
      <c r="B2" s="1101"/>
      <c r="C2" s="1101"/>
      <c r="D2" s="1101"/>
      <c r="E2" s="1101"/>
      <c r="F2" s="1101"/>
      <c r="G2" s="1101"/>
      <c r="H2" s="1101"/>
      <c r="I2" s="1101"/>
      <c r="J2" s="1101"/>
      <c r="K2" s="1101"/>
      <c r="L2" s="1101"/>
      <c r="M2" s="1101"/>
      <c r="N2" s="1101"/>
      <c r="O2" s="1101"/>
      <c r="P2" s="1101"/>
      <c r="Q2" s="1101"/>
      <c r="R2" s="1101"/>
      <c r="S2" s="1101"/>
      <c r="T2" s="1101"/>
      <c r="U2" s="1101"/>
      <c r="V2" s="1101"/>
      <c r="W2" s="1101"/>
      <c r="X2" s="1101"/>
      <c r="Y2" s="1101"/>
      <c r="Z2" s="1101"/>
      <c r="AA2" s="1101"/>
      <c r="AB2" s="1101"/>
      <c r="AC2" s="1101"/>
      <c r="AD2" s="1101"/>
      <c r="AE2" s="1101"/>
      <c r="AF2" s="1101"/>
      <c r="AG2" s="1101"/>
      <c r="AH2" s="1101"/>
      <c r="AI2" s="1101"/>
      <c r="AJ2" s="1101"/>
      <c r="AK2" s="1101"/>
      <c r="AL2" s="1102"/>
      <c r="AM2" s="237" t="s">
        <v>3</v>
      </c>
      <c r="AN2" s="1" t="s">
        <v>4</v>
      </c>
      <c r="AO2" s="2"/>
      <c r="AP2" s="2"/>
      <c r="AQ2" s="2"/>
      <c r="AR2" s="2"/>
      <c r="AS2" s="2"/>
      <c r="AT2" s="2"/>
      <c r="AU2" s="2"/>
      <c r="AV2" s="2"/>
      <c r="AW2" s="2"/>
      <c r="AX2" s="2"/>
      <c r="AY2" s="2"/>
      <c r="AZ2" s="2"/>
      <c r="BA2" s="2"/>
      <c r="BB2" s="2"/>
      <c r="BC2" s="2"/>
      <c r="BD2" s="2"/>
      <c r="BE2" s="2"/>
      <c r="BF2" s="2"/>
      <c r="BG2" s="2"/>
    </row>
    <row r="3" spans="1:59" ht="27" customHeight="1" x14ac:dyDescent="0.2">
      <c r="A3" s="1101"/>
      <c r="B3" s="1101"/>
      <c r="C3" s="1101"/>
      <c r="D3" s="1101"/>
      <c r="E3" s="1101"/>
      <c r="F3" s="1101"/>
      <c r="G3" s="1101"/>
      <c r="H3" s="1101"/>
      <c r="I3" s="1101"/>
      <c r="J3" s="1101"/>
      <c r="K3" s="1101"/>
      <c r="L3" s="1101"/>
      <c r="M3" s="1101"/>
      <c r="N3" s="1101"/>
      <c r="O3" s="1101"/>
      <c r="P3" s="1101"/>
      <c r="Q3" s="1101"/>
      <c r="R3" s="1101"/>
      <c r="S3" s="1101"/>
      <c r="T3" s="1101"/>
      <c r="U3" s="1101"/>
      <c r="V3" s="1101"/>
      <c r="W3" s="1101"/>
      <c r="X3" s="1101"/>
      <c r="Y3" s="1101"/>
      <c r="Z3" s="1101"/>
      <c r="AA3" s="1101"/>
      <c r="AB3" s="1101"/>
      <c r="AC3" s="1101"/>
      <c r="AD3" s="1101"/>
      <c r="AE3" s="1101"/>
      <c r="AF3" s="1101"/>
      <c r="AG3" s="1101"/>
      <c r="AH3" s="1101"/>
      <c r="AI3" s="1101"/>
      <c r="AJ3" s="1101"/>
      <c r="AK3" s="1101"/>
      <c r="AL3" s="1102"/>
      <c r="AM3" s="237" t="s">
        <v>5</v>
      </c>
      <c r="AN3" s="5" t="s">
        <v>6</v>
      </c>
      <c r="AO3" s="2"/>
      <c r="AP3" s="2"/>
      <c r="AQ3" s="2"/>
      <c r="AR3" s="2"/>
      <c r="AS3" s="2"/>
      <c r="AT3" s="2"/>
      <c r="AU3" s="2"/>
      <c r="AV3" s="2"/>
      <c r="AW3" s="2"/>
      <c r="AX3" s="2"/>
      <c r="AY3" s="2"/>
      <c r="AZ3" s="2"/>
      <c r="BA3" s="2"/>
      <c r="BB3" s="2"/>
      <c r="BC3" s="2"/>
      <c r="BD3" s="2"/>
      <c r="BE3" s="2"/>
      <c r="BF3" s="2"/>
      <c r="BG3" s="2"/>
    </row>
    <row r="4" spans="1:59" ht="27" customHeight="1" x14ac:dyDescent="0.2">
      <c r="A4" s="1103"/>
      <c r="B4" s="1103"/>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103"/>
      <c r="AL4" s="1104"/>
      <c r="AM4" s="237" t="s">
        <v>7</v>
      </c>
      <c r="AN4" s="6" t="s">
        <v>8</v>
      </c>
      <c r="AO4" s="2"/>
      <c r="AP4" s="2"/>
      <c r="AQ4" s="2"/>
      <c r="AR4" s="2"/>
      <c r="AS4" s="2"/>
      <c r="AT4" s="2"/>
      <c r="AU4" s="2"/>
      <c r="AV4" s="2"/>
      <c r="AW4" s="2"/>
      <c r="AX4" s="2"/>
      <c r="AY4" s="2"/>
      <c r="AZ4" s="2"/>
      <c r="BA4" s="2"/>
      <c r="BB4" s="2"/>
      <c r="BC4" s="2"/>
      <c r="BD4" s="2"/>
      <c r="BE4" s="2"/>
      <c r="BF4" s="2"/>
      <c r="BG4" s="2"/>
    </row>
    <row r="5" spans="1:59" s="17" customFormat="1" ht="27" customHeight="1" x14ac:dyDescent="0.2">
      <c r="A5" s="1105" t="s">
        <v>9</v>
      </c>
      <c r="B5" s="1105"/>
      <c r="C5" s="1105"/>
      <c r="D5" s="1105"/>
      <c r="E5" s="1105"/>
      <c r="F5" s="1105"/>
      <c r="G5" s="1105"/>
      <c r="H5" s="1105"/>
      <c r="I5" s="1105"/>
      <c r="J5" s="1105"/>
      <c r="K5" s="1173" t="s">
        <v>10</v>
      </c>
      <c r="L5" s="1173"/>
      <c r="M5" s="1173"/>
      <c r="N5" s="1173"/>
      <c r="O5" s="1173"/>
      <c r="P5" s="1173"/>
      <c r="Q5" s="1173"/>
      <c r="R5" s="1173"/>
      <c r="S5" s="1173"/>
      <c r="T5" s="1173"/>
      <c r="U5" s="1173"/>
      <c r="V5" s="1173"/>
      <c r="W5" s="1173"/>
      <c r="X5" s="1173"/>
      <c r="Y5" s="1173"/>
      <c r="Z5" s="1173"/>
      <c r="AA5" s="1173"/>
      <c r="AB5" s="1173"/>
      <c r="AC5" s="1173"/>
      <c r="AD5" s="1173"/>
      <c r="AE5" s="1173"/>
      <c r="AF5" s="1173"/>
      <c r="AG5" s="1173"/>
      <c r="AH5" s="1173"/>
      <c r="AI5" s="1173"/>
      <c r="AJ5" s="1173"/>
      <c r="AK5" s="1173"/>
      <c r="AL5" s="1173"/>
      <c r="AM5" s="1173"/>
      <c r="AN5" s="1173"/>
      <c r="AO5" s="16"/>
      <c r="AP5" s="16"/>
      <c r="AQ5" s="16"/>
      <c r="AR5" s="16"/>
      <c r="AS5" s="16"/>
      <c r="AT5" s="16"/>
      <c r="AU5" s="16"/>
      <c r="AV5" s="16"/>
      <c r="AW5" s="16"/>
      <c r="AX5" s="16"/>
      <c r="AY5" s="16"/>
      <c r="AZ5" s="16"/>
      <c r="BA5" s="16"/>
      <c r="BB5" s="16"/>
      <c r="BC5" s="16"/>
      <c r="BD5" s="16"/>
      <c r="BE5" s="16"/>
      <c r="BF5" s="16"/>
      <c r="BG5" s="16"/>
    </row>
    <row r="6" spans="1:59" s="17" customFormat="1" ht="27" customHeight="1" x14ac:dyDescent="0.2">
      <c r="A6" s="1106"/>
      <c r="B6" s="1106"/>
      <c r="C6" s="1106"/>
      <c r="D6" s="1106"/>
      <c r="E6" s="1106"/>
      <c r="F6" s="1106"/>
      <c r="G6" s="1106"/>
      <c r="H6" s="1106"/>
      <c r="I6" s="1106"/>
      <c r="J6" s="1106"/>
      <c r="K6" s="588"/>
      <c r="L6" s="125"/>
      <c r="M6" s="133"/>
      <c r="N6" s="125"/>
      <c r="O6" s="133"/>
      <c r="P6" s="395"/>
      <c r="Q6" s="395"/>
      <c r="R6" s="395"/>
      <c r="S6" s="133"/>
      <c r="T6" s="133"/>
      <c r="U6" s="133"/>
      <c r="V6" s="1174" t="s">
        <v>11</v>
      </c>
      <c r="W6" s="1106"/>
      <c r="X6" s="1106"/>
      <c r="Y6" s="1106"/>
      <c r="Z6" s="1106"/>
      <c r="AA6" s="1106"/>
      <c r="AB6" s="1106"/>
      <c r="AC6" s="1106"/>
      <c r="AD6" s="1106"/>
      <c r="AE6" s="1106"/>
      <c r="AF6" s="1106"/>
      <c r="AG6" s="1106"/>
      <c r="AH6" s="1106"/>
      <c r="AI6" s="1106"/>
      <c r="AJ6" s="1172"/>
      <c r="AK6" s="125"/>
      <c r="AL6" s="125"/>
      <c r="AM6" s="125"/>
      <c r="AN6" s="134"/>
      <c r="AO6" s="16"/>
      <c r="AP6" s="16"/>
      <c r="AQ6" s="16"/>
      <c r="AR6" s="16"/>
      <c r="AS6" s="16"/>
      <c r="AT6" s="16"/>
      <c r="AU6" s="16"/>
      <c r="AV6" s="16"/>
      <c r="AW6" s="16"/>
      <c r="AX6" s="16"/>
      <c r="AY6" s="16"/>
      <c r="AZ6" s="16"/>
      <c r="BA6" s="16"/>
      <c r="BB6" s="16"/>
      <c r="BC6" s="16"/>
      <c r="BD6" s="16"/>
      <c r="BE6" s="16"/>
      <c r="BF6" s="16"/>
      <c r="BG6" s="16"/>
    </row>
    <row r="7" spans="1:59" s="17" customFormat="1" ht="39.75" customHeight="1" x14ac:dyDescent="0.2">
      <c r="A7" s="1111" t="s">
        <v>12</v>
      </c>
      <c r="B7" s="1096" t="s">
        <v>13</v>
      </c>
      <c r="C7" s="1113"/>
      <c r="D7" s="1113" t="s">
        <v>12</v>
      </c>
      <c r="E7" s="1096" t="s">
        <v>14</v>
      </c>
      <c r="F7" s="1113"/>
      <c r="G7" s="1113" t="s">
        <v>12</v>
      </c>
      <c r="H7" s="1096" t="s">
        <v>15</v>
      </c>
      <c r="I7" s="1115" t="s">
        <v>16</v>
      </c>
      <c r="J7" s="1115" t="s">
        <v>17</v>
      </c>
      <c r="K7" s="1115" t="s">
        <v>18</v>
      </c>
      <c r="L7" s="1115" t="s">
        <v>19</v>
      </c>
      <c r="M7" s="1115" t="s">
        <v>10</v>
      </c>
      <c r="N7" s="1098" t="s">
        <v>20</v>
      </c>
      <c r="O7" s="1094" t="s">
        <v>21</v>
      </c>
      <c r="P7" s="1096" t="s">
        <v>22</v>
      </c>
      <c r="Q7" s="1096" t="s">
        <v>23</v>
      </c>
      <c r="R7" s="1115" t="s">
        <v>24</v>
      </c>
      <c r="S7" s="1117" t="s">
        <v>21</v>
      </c>
      <c r="T7" s="400"/>
      <c r="U7" s="1115" t="s">
        <v>25</v>
      </c>
      <c r="V7" s="1127" t="s">
        <v>26</v>
      </c>
      <c r="W7" s="1127"/>
      <c r="X7" s="1128" t="s">
        <v>27</v>
      </c>
      <c r="Y7" s="1128"/>
      <c r="Z7" s="1128"/>
      <c r="AA7" s="1128"/>
      <c r="AB7" s="1129" t="s">
        <v>28</v>
      </c>
      <c r="AC7" s="1130"/>
      <c r="AD7" s="1130"/>
      <c r="AE7" s="1130"/>
      <c r="AF7" s="1130"/>
      <c r="AG7" s="1131"/>
      <c r="AH7" s="1128" t="s">
        <v>29</v>
      </c>
      <c r="AI7" s="1128"/>
      <c r="AJ7" s="1128"/>
      <c r="AK7" s="124" t="s">
        <v>30</v>
      </c>
      <c r="AL7" s="1132" t="s">
        <v>31</v>
      </c>
      <c r="AM7" s="1132" t="s">
        <v>32</v>
      </c>
      <c r="AN7" s="1149" t="s">
        <v>33</v>
      </c>
      <c r="AO7" s="16"/>
      <c r="AP7" s="16"/>
      <c r="AQ7" s="16"/>
      <c r="AR7" s="16"/>
      <c r="AS7" s="16"/>
      <c r="AT7" s="16"/>
      <c r="AU7" s="16"/>
      <c r="AV7" s="16"/>
      <c r="AW7" s="16"/>
      <c r="AX7" s="16"/>
      <c r="AY7" s="16"/>
      <c r="AZ7" s="16"/>
      <c r="BA7" s="16"/>
      <c r="BB7" s="16"/>
      <c r="BC7" s="16"/>
      <c r="BD7" s="16"/>
      <c r="BE7" s="16"/>
      <c r="BF7" s="16"/>
      <c r="BG7" s="16"/>
    </row>
    <row r="8" spans="1:59" s="17" customFormat="1" ht="115.5" customHeight="1" x14ac:dyDescent="0.2">
      <c r="A8" s="1112"/>
      <c r="B8" s="1097"/>
      <c r="C8" s="1114"/>
      <c r="D8" s="1114"/>
      <c r="E8" s="1097"/>
      <c r="F8" s="1114"/>
      <c r="G8" s="1114"/>
      <c r="H8" s="1097"/>
      <c r="I8" s="1116"/>
      <c r="J8" s="1116"/>
      <c r="K8" s="1116"/>
      <c r="L8" s="1116"/>
      <c r="M8" s="1116"/>
      <c r="N8" s="1099"/>
      <c r="O8" s="1095"/>
      <c r="P8" s="1097"/>
      <c r="Q8" s="1097"/>
      <c r="R8" s="1116"/>
      <c r="S8" s="1118"/>
      <c r="T8" s="18" t="s">
        <v>12</v>
      </c>
      <c r="U8" s="1116"/>
      <c r="V8" s="19" t="s">
        <v>34</v>
      </c>
      <c r="W8" s="20" t="s">
        <v>35</v>
      </c>
      <c r="X8" s="21" t="s">
        <v>36</v>
      </c>
      <c r="Y8" s="21" t="s">
        <v>37</v>
      </c>
      <c r="Z8" s="21" t="s">
        <v>38</v>
      </c>
      <c r="AA8" s="21" t="s">
        <v>39</v>
      </c>
      <c r="AB8" s="21" t="s">
        <v>40</v>
      </c>
      <c r="AC8" s="21" t="s">
        <v>41</v>
      </c>
      <c r="AD8" s="21" t="s">
        <v>42</v>
      </c>
      <c r="AE8" s="21" t="s">
        <v>43</v>
      </c>
      <c r="AF8" s="21" t="s">
        <v>44</v>
      </c>
      <c r="AG8" s="21" t="s">
        <v>45</v>
      </c>
      <c r="AH8" s="21" t="s">
        <v>46</v>
      </c>
      <c r="AI8" s="21" t="s">
        <v>47</v>
      </c>
      <c r="AJ8" s="21" t="s">
        <v>48</v>
      </c>
      <c r="AK8" s="21" t="s">
        <v>30</v>
      </c>
      <c r="AL8" s="1133"/>
      <c r="AM8" s="1133"/>
      <c r="AN8" s="1150"/>
      <c r="AO8" s="16"/>
      <c r="AP8" s="16"/>
      <c r="AQ8" s="16"/>
      <c r="AR8" s="16"/>
      <c r="AS8" s="16"/>
      <c r="AT8" s="16"/>
      <c r="AU8" s="16"/>
      <c r="AV8" s="16"/>
      <c r="AW8" s="16"/>
      <c r="AX8" s="16"/>
      <c r="AY8" s="16"/>
      <c r="AZ8" s="16"/>
      <c r="BA8" s="16"/>
      <c r="BB8" s="16"/>
      <c r="BC8" s="16"/>
      <c r="BD8" s="16"/>
      <c r="BE8" s="16"/>
      <c r="BF8" s="16"/>
      <c r="BG8" s="16"/>
    </row>
    <row r="9" spans="1:59" s="33" customFormat="1" ht="27.75" customHeight="1" x14ac:dyDescent="0.2">
      <c r="A9" s="22">
        <v>1</v>
      </c>
      <c r="B9" s="239" t="s">
        <v>271</v>
      </c>
      <c r="C9" s="393"/>
      <c r="D9" s="331"/>
      <c r="E9" s="392"/>
      <c r="F9" s="392"/>
      <c r="G9" s="392"/>
      <c r="H9" s="392"/>
      <c r="I9" s="392"/>
      <c r="J9" s="589"/>
      <c r="K9" s="590"/>
      <c r="L9" s="385"/>
      <c r="M9" s="388"/>
      <c r="N9" s="391"/>
      <c r="O9" s="390"/>
      <c r="P9" s="389"/>
      <c r="Q9" s="389"/>
      <c r="R9" s="389"/>
      <c r="S9" s="387"/>
      <c r="T9" s="386"/>
      <c r="U9" s="385"/>
      <c r="V9" s="385"/>
      <c r="W9" s="385"/>
      <c r="X9" s="385"/>
      <c r="Y9" s="385"/>
      <c r="Z9" s="385"/>
      <c r="AA9" s="385"/>
      <c r="AB9" s="385"/>
      <c r="AC9" s="385"/>
      <c r="AD9" s="385"/>
      <c r="AE9" s="385"/>
      <c r="AF9" s="385"/>
      <c r="AG9" s="385"/>
      <c r="AH9" s="385"/>
      <c r="AI9" s="385"/>
      <c r="AJ9" s="385"/>
      <c r="AK9" s="385"/>
      <c r="AL9" s="384"/>
      <c r="AM9" s="384"/>
      <c r="AN9" s="383"/>
      <c r="AO9" s="16"/>
      <c r="AP9" s="16"/>
      <c r="AQ9" s="16"/>
      <c r="AR9" s="16"/>
      <c r="AS9" s="16"/>
      <c r="AT9" s="16"/>
      <c r="AU9" s="16"/>
      <c r="AV9" s="16"/>
      <c r="AW9" s="16"/>
      <c r="AX9" s="16"/>
      <c r="AY9" s="16"/>
      <c r="AZ9" s="16"/>
      <c r="BA9" s="16"/>
      <c r="BB9" s="16"/>
      <c r="BC9" s="16"/>
      <c r="BD9" s="16"/>
      <c r="BE9" s="16"/>
      <c r="BF9" s="16"/>
      <c r="BG9" s="16"/>
    </row>
    <row r="10" spans="1:59" s="16" customFormat="1" ht="27" customHeight="1" x14ac:dyDescent="0.2">
      <c r="A10" s="122"/>
      <c r="B10" s="324"/>
      <c r="C10" s="323"/>
      <c r="D10" s="591">
        <v>15</v>
      </c>
      <c r="E10" s="382" t="s">
        <v>254</v>
      </c>
      <c r="F10" s="320"/>
      <c r="G10" s="315"/>
      <c r="H10" s="308"/>
      <c r="I10" s="382"/>
      <c r="J10" s="314"/>
      <c r="K10" s="592"/>
      <c r="L10" s="304"/>
      <c r="M10" s="381"/>
      <c r="N10" s="310"/>
      <c r="O10" s="309"/>
      <c r="P10" s="305"/>
      <c r="Q10" s="305"/>
      <c r="R10" s="305"/>
      <c r="S10" s="307"/>
      <c r="T10" s="306"/>
      <c r="U10" s="304"/>
      <c r="V10" s="304"/>
      <c r="W10" s="304"/>
      <c r="X10" s="304"/>
      <c r="Y10" s="304"/>
      <c r="Z10" s="304"/>
      <c r="AA10" s="304"/>
      <c r="AB10" s="304"/>
      <c r="AC10" s="304"/>
      <c r="AD10" s="304"/>
      <c r="AE10" s="304"/>
      <c r="AF10" s="304"/>
      <c r="AG10" s="304"/>
      <c r="AH10" s="304"/>
      <c r="AI10" s="304"/>
      <c r="AJ10" s="304"/>
      <c r="AK10" s="304"/>
      <c r="AL10" s="303"/>
      <c r="AM10" s="303"/>
      <c r="AN10" s="380"/>
    </row>
    <row r="11" spans="1:59" s="16" customFormat="1" ht="112.5" customHeight="1" x14ac:dyDescent="0.2">
      <c r="A11" s="123"/>
      <c r="B11" s="183"/>
      <c r="C11" s="184"/>
      <c r="D11" s="593"/>
      <c r="E11" s="410"/>
      <c r="F11" s="411"/>
      <c r="G11" s="87">
        <v>2201033</v>
      </c>
      <c r="H11" s="480" t="s">
        <v>538</v>
      </c>
      <c r="I11" s="53" t="s">
        <v>539</v>
      </c>
      <c r="J11" s="159">
        <v>9000</v>
      </c>
      <c r="K11" s="1388" t="s">
        <v>540</v>
      </c>
      <c r="L11" s="1310" t="s">
        <v>541</v>
      </c>
      <c r="M11" s="1239" t="s">
        <v>542</v>
      </c>
      <c r="N11" s="456">
        <f>(S11)/(O11+O12+O13)</f>
        <v>0.2289699035127705</v>
      </c>
      <c r="O11" s="457">
        <f>+S11</f>
        <v>3960452042</v>
      </c>
      <c r="P11" s="1163" t="s">
        <v>543</v>
      </c>
      <c r="Q11" s="1317" t="s">
        <v>544</v>
      </c>
      <c r="R11" s="480" t="s">
        <v>538</v>
      </c>
      <c r="S11" s="350">
        <v>3960452042</v>
      </c>
      <c r="T11" s="1259" t="s">
        <v>545</v>
      </c>
      <c r="U11" s="1163" t="s">
        <v>546</v>
      </c>
      <c r="V11" s="1229">
        <v>20196</v>
      </c>
      <c r="W11" s="1229">
        <v>20595</v>
      </c>
      <c r="X11" s="1229">
        <v>29775</v>
      </c>
      <c r="Y11" s="1229">
        <v>9453</v>
      </c>
      <c r="Z11" s="1229">
        <v>1396</v>
      </c>
      <c r="AA11" s="1229">
        <v>167</v>
      </c>
      <c r="AB11" s="1229">
        <v>274</v>
      </c>
      <c r="AC11" s="1229">
        <v>330</v>
      </c>
      <c r="AD11" s="1229">
        <v>0</v>
      </c>
      <c r="AE11" s="1229">
        <v>0</v>
      </c>
      <c r="AF11" s="1229">
        <v>0</v>
      </c>
      <c r="AG11" s="1229">
        <v>0</v>
      </c>
      <c r="AH11" s="1229">
        <v>3097</v>
      </c>
      <c r="AI11" s="1229">
        <v>2611</v>
      </c>
      <c r="AJ11" s="1229">
        <v>50</v>
      </c>
      <c r="AK11" s="1229">
        <f>+V11+W11</f>
        <v>40791</v>
      </c>
      <c r="AL11" s="1143">
        <v>43832</v>
      </c>
      <c r="AM11" s="1143">
        <v>44195</v>
      </c>
      <c r="AN11" s="1324" t="s">
        <v>547</v>
      </c>
    </row>
    <row r="12" spans="1:59" s="17" customFormat="1" ht="65.25" customHeight="1" x14ac:dyDescent="0.2">
      <c r="A12" s="301"/>
      <c r="B12" s="33"/>
      <c r="C12" s="198"/>
      <c r="D12" s="33"/>
      <c r="E12" s="33"/>
      <c r="F12" s="198"/>
      <c r="G12" s="87">
        <v>2201028</v>
      </c>
      <c r="H12" s="480" t="s">
        <v>548</v>
      </c>
      <c r="I12" s="53" t="s">
        <v>549</v>
      </c>
      <c r="J12" s="104">
        <v>9000</v>
      </c>
      <c r="K12" s="1389"/>
      <c r="L12" s="1310"/>
      <c r="M12" s="1251"/>
      <c r="N12" s="296">
        <f>(S12)/(O11+O12+O13)</f>
        <v>0.7431113003535309</v>
      </c>
      <c r="O12" s="457">
        <f t="shared" ref="O12:O32" si="0">+S12</f>
        <v>12853465113.83</v>
      </c>
      <c r="P12" s="1164"/>
      <c r="Q12" s="1318"/>
      <c r="R12" s="480" t="s">
        <v>548</v>
      </c>
      <c r="S12" s="350">
        <v>12853465113.83</v>
      </c>
      <c r="T12" s="1339"/>
      <c r="U12" s="1164"/>
      <c r="V12" s="1392"/>
      <c r="W12" s="1392"/>
      <c r="X12" s="1392"/>
      <c r="Y12" s="1392"/>
      <c r="Z12" s="1392"/>
      <c r="AA12" s="1392"/>
      <c r="AB12" s="1392"/>
      <c r="AC12" s="1392"/>
      <c r="AD12" s="1392"/>
      <c r="AE12" s="1392"/>
      <c r="AF12" s="1392"/>
      <c r="AG12" s="1392"/>
      <c r="AH12" s="1392"/>
      <c r="AI12" s="1392"/>
      <c r="AJ12" s="1392"/>
      <c r="AK12" s="1392"/>
      <c r="AL12" s="1144"/>
      <c r="AM12" s="1144"/>
      <c r="AN12" s="1393"/>
    </row>
    <row r="13" spans="1:59" s="17" customFormat="1" ht="65.25" customHeight="1" x14ac:dyDescent="0.2">
      <c r="A13" s="301"/>
      <c r="B13" s="33"/>
      <c r="C13" s="198"/>
      <c r="D13" s="33"/>
      <c r="E13" s="33"/>
      <c r="F13" s="198"/>
      <c r="G13" s="87">
        <v>2201029</v>
      </c>
      <c r="H13" s="505" t="s">
        <v>550</v>
      </c>
      <c r="I13" s="53" t="s">
        <v>551</v>
      </c>
      <c r="J13" s="104">
        <v>300</v>
      </c>
      <c r="K13" s="1390"/>
      <c r="L13" s="1310"/>
      <c r="M13" s="1240"/>
      <c r="N13" s="296">
        <f>(S13)/(O11+O12+O13)</f>
        <v>2.7918796133698558E-2</v>
      </c>
      <c r="O13" s="457">
        <f>S13</f>
        <v>482906493.21831596</v>
      </c>
      <c r="P13" s="1165"/>
      <c r="Q13" s="1391"/>
      <c r="R13" s="505" t="s">
        <v>550</v>
      </c>
      <c r="S13" s="350">
        <f>482906759.578316-266.36</f>
        <v>482906493.21831596</v>
      </c>
      <c r="T13" s="1260"/>
      <c r="U13" s="1165"/>
      <c r="V13" s="1230"/>
      <c r="W13" s="1230"/>
      <c r="X13" s="1230"/>
      <c r="Y13" s="1230"/>
      <c r="Z13" s="1230"/>
      <c r="AA13" s="1230"/>
      <c r="AB13" s="1230"/>
      <c r="AC13" s="1230"/>
      <c r="AD13" s="1230"/>
      <c r="AE13" s="1230"/>
      <c r="AF13" s="1230"/>
      <c r="AG13" s="1230"/>
      <c r="AH13" s="1230"/>
      <c r="AI13" s="1230"/>
      <c r="AJ13" s="1230"/>
      <c r="AK13" s="1230"/>
      <c r="AL13" s="1145"/>
      <c r="AM13" s="1145"/>
      <c r="AN13" s="1325"/>
    </row>
    <row r="14" spans="1:59" s="17" customFormat="1" ht="99.75" customHeight="1" x14ac:dyDescent="0.2">
      <c r="A14" s="301"/>
      <c r="B14" s="33"/>
      <c r="C14" s="198"/>
      <c r="D14" s="33"/>
      <c r="E14" s="33"/>
      <c r="F14" s="198"/>
      <c r="G14" s="87">
        <v>2201055</v>
      </c>
      <c r="H14" s="480" t="s">
        <v>552</v>
      </c>
      <c r="I14" s="53" t="s">
        <v>553</v>
      </c>
      <c r="J14" s="104">
        <v>1</v>
      </c>
      <c r="K14" s="1151" t="s">
        <v>554</v>
      </c>
      <c r="L14" s="1310" t="s">
        <v>555</v>
      </c>
      <c r="M14" s="1251" t="s">
        <v>556</v>
      </c>
      <c r="N14" s="296">
        <f>(S14)/(O14+O15)</f>
        <v>3.1862745098039214E-2</v>
      </c>
      <c r="O14" s="457">
        <f t="shared" si="0"/>
        <v>52000000</v>
      </c>
      <c r="P14" s="1251" t="s">
        <v>557</v>
      </c>
      <c r="Q14" s="1311" t="s">
        <v>558</v>
      </c>
      <c r="R14" s="480" t="s">
        <v>552</v>
      </c>
      <c r="S14" s="350">
        <v>52000000</v>
      </c>
      <c r="T14" s="1231">
        <v>25</v>
      </c>
      <c r="U14" s="1140" t="s">
        <v>559</v>
      </c>
      <c r="V14" s="1229">
        <v>0</v>
      </c>
      <c r="W14" s="1229">
        <v>0</v>
      </c>
      <c r="X14" s="1229">
        <v>0</v>
      </c>
      <c r="Y14" s="1229">
        <v>0</v>
      </c>
      <c r="Z14" s="1229">
        <v>0</v>
      </c>
      <c r="AA14" s="1229">
        <v>167</v>
      </c>
      <c r="AB14" s="1229">
        <v>274</v>
      </c>
      <c r="AC14" s="1229">
        <v>330</v>
      </c>
      <c r="AD14" s="1229">
        <v>0</v>
      </c>
      <c r="AE14" s="1229">
        <v>0</v>
      </c>
      <c r="AF14" s="1229">
        <v>0</v>
      </c>
      <c r="AG14" s="1229">
        <v>0</v>
      </c>
      <c r="AH14" s="1229">
        <v>3097</v>
      </c>
      <c r="AI14" s="1229">
        <v>2611</v>
      </c>
      <c r="AJ14" s="1229">
        <v>50</v>
      </c>
      <c r="AK14" s="1229">
        <f>SUM(AA14+AJ14+AB14+AC14+AH14+AI14)</f>
        <v>6529</v>
      </c>
      <c r="AL14" s="1143">
        <v>43832</v>
      </c>
      <c r="AM14" s="1143">
        <v>44195</v>
      </c>
      <c r="AN14" s="1157" t="s">
        <v>547</v>
      </c>
    </row>
    <row r="15" spans="1:59" s="17" customFormat="1" ht="65.25" customHeight="1" x14ac:dyDescent="0.2">
      <c r="A15" s="301"/>
      <c r="B15" s="33"/>
      <c r="C15" s="198"/>
      <c r="D15" s="33"/>
      <c r="E15" s="33"/>
      <c r="F15" s="198"/>
      <c r="G15" s="87">
        <v>2201030</v>
      </c>
      <c r="H15" s="480" t="s">
        <v>560</v>
      </c>
      <c r="I15" s="53" t="s">
        <v>561</v>
      </c>
      <c r="J15" s="104">
        <v>2500</v>
      </c>
      <c r="K15" s="1153"/>
      <c r="L15" s="1310"/>
      <c r="M15" s="1240"/>
      <c r="N15" s="296">
        <f>(S15)/(O14+O15)</f>
        <v>0.96813725490196079</v>
      </c>
      <c r="O15" s="457">
        <f t="shared" si="0"/>
        <v>1580000000</v>
      </c>
      <c r="P15" s="1251"/>
      <c r="Q15" s="1311"/>
      <c r="R15" s="480" t="s">
        <v>560</v>
      </c>
      <c r="S15" s="350">
        <v>1580000000</v>
      </c>
      <c r="T15" s="1232"/>
      <c r="U15" s="1142"/>
      <c r="V15" s="1230"/>
      <c r="W15" s="1230"/>
      <c r="X15" s="1230"/>
      <c r="Y15" s="1230"/>
      <c r="Z15" s="1230"/>
      <c r="AA15" s="1230"/>
      <c r="AB15" s="1230"/>
      <c r="AC15" s="1230"/>
      <c r="AD15" s="1230"/>
      <c r="AE15" s="1230"/>
      <c r="AF15" s="1230"/>
      <c r="AG15" s="1230"/>
      <c r="AH15" s="1230"/>
      <c r="AI15" s="1230"/>
      <c r="AJ15" s="1230"/>
      <c r="AK15" s="1230"/>
      <c r="AL15" s="1145"/>
      <c r="AM15" s="1145"/>
      <c r="AN15" s="1159"/>
    </row>
    <row r="16" spans="1:59" s="17" customFormat="1" ht="217.5" customHeight="1" x14ac:dyDescent="0.2">
      <c r="A16" s="301"/>
      <c r="B16" s="33"/>
      <c r="C16" s="198"/>
      <c r="D16" s="33"/>
      <c r="E16" s="33"/>
      <c r="F16" s="198"/>
      <c r="G16" s="594">
        <v>2201071</v>
      </c>
      <c r="H16" s="158" t="s">
        <v>562</v>
      </c>
      <c r="I16" s="53" t="s">
        <v>563</v>
      </c>
      <c r="J16" s="104">
        <v>54</v>
      </c>
      <c r="K16" s="55" t="s">
        <v>564</v>
      </c>
      <c r="L16" s="57" t="s">
        <v>565</v>
      </c>
      <c r="M16" s="158" t="s">
        <v>566</v>
      </c>
      <c r="N16" s="378">
        <f>S16/O16</f>
        <v>1</v>
      </c>
      <c r="O16" s="457">
        <f t="shared" si="0"/>
        <v>151921135464.94</v>
      </c>
      <c r="P16" s="62" t="s">
        <v>567</v>
      </c>
      <c r="Q16" s="62" t="s">
        <v>568</v>
      </c>
      <c r="R16" s="158" t="s">
        <v>562</v>
      </c>
      <c r="S16" s="350">
        <v>151921135464.94</v>
      </c>
      <c r="T16" s="214" t="s">
        <v>569</v>
      </c>
      <c r="U16" s="62" t="s">
        <v>570</v>
      </c>
      <c r="V16" s="352">
        <v>20196</v>
      </c>
      <c r="W16" s="352">
        <v>20595</v>
      </c>
      <c r="X16" s="352">
        <v>29775</v>
      </c>
      <c r="Y16" s="352">
        <v>9453</v>
      </c>
      <c r="Z16" s="352">
        <v>1396</v>
      </c>
      <c r="AA16" s="352">
        <v>167</v>
      </c>
      <c r="AB16" s="352">
        <v>274</v>
      </c>
      <c r="AC16" s="352">
        <v>330</v>
      </c>
      <c r="AD16" s="352">
        <v>0</v>
      </c>
      <c r="AE16" s="352">
        <v>0</v>
      </c>
      <c r="AF16" s="352">
        <v>0</v>
      </c>
      <c r="AG16" s="352">
        <v>0</v>
      </c>
      <c r="AH16" s="352">
        <v>3097</v>
      </c>
      <c r="AI16" s="352">
        <v>2611</v>
      </c>
      <c r="AJ16" s="352">
        <v>50</v>
      </c>
      <c r="AK16" s="352">
        <f>+V16+W16</f>
        <v>40791</v>
      </c>
      <c r="AL16" s="166">
        <v>43832</v>
      </c>
      <c r="AM16" s="91">
        <v>44195</v>
      </c>
      <c r="AN16" s="88" t="s">
        <v>547</v>
      </c>
    </row>
    <row r="17" spans="1:40" s="17" customFormat="1" ht="126.75" customHeight="1" x14ac:dyDescent="0.2">
      <c r="A17" s="301"/>
      <c r="B17" s="33"/>
      <c r="C17" s="198"/>
      <c r="D17" s="33"/>
      <c r="E17" s="33"/>
      <c r="F17" s="198"/>
      <c r="G17" s="594">
        <v>2201071</v>
      </c>
      <c r="H17" s="595" t="s">
        <v>562</v>
      </c>
      <c r="I17" s="53" t="s">
        <v>563</v>
      </c>
      <c r="J17" s="104">
        <v>54</v>
      </c>
      <c r="K17" s="55" t="s">
        <v>571</v>
      </c>
      <c r="L17" s="479" t="s">
        <v>572</v>
      </c>
      <c r="M17" s="345" t="s">
        <v>573</v>
      </c>
      <c r="N17" s="378">
        <f>+S17/O17</f>
        <v>1</v>
      </c>
      <c r="O17" s="457">
        <f t="shared" si="0"/>
        <v>3762000000</v>
      </c>
      <c r="P17" s="192" t="s">
        <v>574</v>
      </c>
      <c r="Q17" s="192" t="s">
        <v>575</v>
      </c>
      <c r="R17" s="595" t="s">
        <v>562</v>
      </c>
      <c r="S17" s="350">
        <v>3762000000</v>
      </c>
      <c r="T17" s="214">
        <v>25</v>
      </c>
      <c r="U17" s="62" t="s">
        <v>576</v>
      </c>
      <c r="V17" s="63">
        <v>20196</v>
      </c>
      <c r="W17" s="63">
        <v>20595</v>
      </c>
      <c r="X17" s="63">
        <v>29775</v>
      </c>
      <c r="Y17" s="63">
        <v>9453</v>
      </c>
      <c r="Z17" s="63">
        <v>1396</v>
      </c>
      <c r="AA17" s="63">
        <v>167</v>
      </c>
      <c r="AB17" s="63">
        <v>274</v>
      </c>
      <c r="AC17" s="63">
        <v>330</v>
      </c>
      <c r="AD17" s="63">
        <v>0</v>
      </c>
      <c r="AE17" s="63">
        <v>0</v>
      </c>
      <c r="AF17" s="63">
        <v>0</v>
      </c>
      <c r="AG17" s="63">
        <v>0</v>
      </c>
      <c r="AH17" s="63">
        <v>3097</v>
      </c>
      <c r="AI17" s="63">
        <v>2611</v>
      </c>
      <c r="AJ17" s="63">
        <v>50</v>
      </c>
      <c r="AK17" s="63">
        <f>+V17+W17</f>
        <v>40791</v>
      </c>
      <c r="AL17" s="166">
        <v>43832</v>
      </c>
      <c r="AM17" s="91">
        <v>44195</v>
      </c>
      <c r="AN17" s="88" t="s">
        <v>547</v>
      </c>
    </row>
    <row r="18" spans="1:40" s="17" customFormat="1" ht="60.75" customHeight="1" x14ac:dyDescent="0.2">
      <c r="A18" s="301"/>
      <c r="B18" s="33"/>
      <c r="C18" s="198"/>
      <c r="D18" s="33"/>
      <c r="E18" s="33"/>
      <c r="F18" s="198"/>
      <c r="G18" s="87">
        <v>2201006</v>
      </c>
      <c r="H18" s="505" t="s">
        <v>577</v>
      </c>
      <c r="I18" s="53" t="s">
        <v>578</v>
      </c>
      <c r="J18" s="104">
        <v>54</v>
      </c>
      <c r="K18" s="1151" t="s">
        <v>579</v>
      </c>
      <c r="L18" s="1272" t="s">
        <v>580</v>
      </c>
      <c r="M18" s="1166" t="s">
        <v>581</v>
      </c>
      <c r="N18" s="296">
        <f>(S18)/(O18+O19+O20+O21+O22+O23)</f>
        <v>0.13055768948395879</v>
      </c>
      <c r="O18" s="457">
        <f t="shared" si="0"/>
        <v>61600000</v>
      </c>
      <c r="P18" s="1140" t="s">
        <v>582</v>
      </c>
      <c r="Q18" s="1140" t="s">
        <v>583</v>
      </c>
      <c r="R18" s="505" t="s">
        <v>577</v>
      </c>
      <c r="S18" s="350">
        <v>61600000</v>
      </c>
      <c r="T18" s="1265" t="s">
        <v>584</v>
      </c>
      <c r="U18" s="1140" t="s">
        <v>585</v>
      </c>
      <c r="V18" s="1229">
        <v>20196</v>
      </c>
      <c r="W18" s="1229">
        <v>20595</v>
      </c>
      <c r="X18" s="1229">
        <v>29775</v>
      </c>
      <c r="Y18" s="1229">
        <v>94543</v>
      </c>
      <c r="Z18" s="1229">
        <v>1396</v>
      </c>
      <c r="AA18" s="1229">
        <v>167</v>
      </c>
      <c r="AB18" s="1229">
        <v>274</v>
      </c>
      <c r="AC18" s="1229">
        <v>330</v>
      </c>
      <c r="AD18" s="1229">
        <v>0</v>
      </c>
      <c r="AE18" s="1229">
        <v>0</v>
      </c>
      <c r="AF18" s="1229">
        <v>0</v>
      </c>
      <c r="AG18" s="1229">
        <v>0</v>
      </c>
      <c r="AH18" s="1229">
        <v>3097</v>
      </c>
      <c r="AI18" s="1229">
        <v>2611</v>
      </c>
      <c r="AJ18" s="1229">
        <v>50</v>
      </c>
      <c r="AK18" s="1229">
        <f>+V18+W18</f>
        <v>40791</v>
      </c>
      <c r="AL18" s="1143">
        <v>43832</v>
      </c>
      <c r="AM18" s="1143">
        <v>44195</v>
      </c>
      <c r="AN18" s="1157" t="s">
        <v>547</v>
      </c>
    </row>
    <row r="19" spans="1:40" s="17" customFormat="1" ht="60.75" customHeight="1" x14ac:dyDescent="0.2">
      <c r="A19" s="301"/>
      <c r="B19" s="33"/>
      <c r="C19" s="198"/>
      <c r="D19" s="33"/>
      <c r="E19" s="33"/>
      <c r="F19" s="198"/>
      <c r="G19" s="87">
        <v>2201033</v>
      </c>
      <c r="H19" s="480" t="s">
        <v>538</v>
      </c>
      <c r="I19" s="53" t="s">
        <v>539</v>
      </c>
      <c r="J19" s="104">
        <v>9000</v>
      </c>
      <c r="K19" s="1152"/>
      <c r="L19" s="1285"/>
      <c r="M19" s="1167"/>
      <c r="N19" s="296">
        <f>(S19)/(O18+O19+O20+O21+O22+O23)</f>
        <v>5.2986075277580688E-2</v>
      </c>
      <c r="O19" s="457">
        <f t="shared" si="0"/>
        <v>25000000</v>
      </c>
      <c r="P19" s="1141"/>
      <c r="Q19" s="1141"/>
      <c r="R19" s="480" t="s">
        <v>538</v>
      </c>
      <c r="S19" s="350">
        <v>25000000</v>
      </c>
      <c r="T19" s="1394"/>
      <c r="U19" s="1141"/>
      <c r="V19" s="1392"/>
      <c r="W19" s="1392"/>
      <c r="X19" s="1392"/>
      <c r="Y19" s="1392"/>
      <c r="Z19" s="1392"/>
      <c r="AA19" s="1392"/>
      <c r="AB19" s="1392"/>
      <c r="AC19" s="1392"/>
      <c r="AD19" s="1392"/>
      <c r="AE19" s="1392"/>
      <c r="AF19" s="1392"/>
      <c r="AG19" s="1392"/>
      <c r="AH19" s="1392"/>
      <c r="AI19" s="1392"/>
      <c r="AJ19" s="1392"/>
      <c r="AK19" s="1392"/>
      <c r="AL19" s="1144"/>
      <c r="AM19" s="1144"/>
      <c r="AN19" s="1158"/>
    </row>
    <row r="20" spans="1:40" s="17" customFormat="1" ht="55.5" customHeight="1" x14ac:dyDescent="0.2">
      <c r="A20" s="301"/>
      <c r="B20" s="33"/>
      <c r="C20" s="198"/>
      <c r="D20" s="33"/>
      <c r="E20" s="33"/>
      <c r="F20" s="198"/>
      <c r="G20" s="87">
        <v>2201068</v>
      </c>
      <c r="H20" s="480" t="s">
        <v>300</v>
      </c>
      <c r="I20" s="53" t="s">
        <v>301</v>
      </c>
      <c r="J20" s="104">
        <v>40</v>
      </c>
      <c r="K20" s="1152"/>
      <c r="L20" s="1285"/>
      <c r="M20" s="1167"/>
      <c r="N20" s="296">
        <f>(S20)/(O18+O19+O21+O22+O23+O20)</f>
        <v>7.3709989040148041E-2</v>
      </c>
      <c r="O20" s="457">
        <f t="shared" si="0"/>
        <v>34778000</v>
      </c>
      <c r="P20" s="1141"/>
      <c r="Q20" s="1141"/>
      <c r="R20" s="480" t="s">
        <v>300</v>
      </c>
      <c r="S20" s="350">
        <v>34778000</v>
      </c>
      <c r="T20" s="1394"/>
      <c r="U20" s="1141"/>
      <c r="V20" s="1392"/>
      <c r="W20" s="1392"/>
      <c r="X20" s="1392"/>
      <c r="Y20" s="1392"/>
      <c r="Z20" s="1392"/>
      <c r="AA20" s="1392"/>
      <c r="AB20" s="1392"/>
      <c r="AC20" s="1392"/>
      <c r="AD20" s="1392"/>
      <c r="AE20" s="1392"/>
      <c r="AF20" s="1392"/>
      <c r="AG20" s="1392"/>
      <c r="AH20" s="1392"/>
      <c r="AI20" s="1392"/>
      <c r="AJ20" s="1392"/>
      <c r="AK20" s="1392"/>
      <c r="AL20" s="1144"/>
      <c r="AM20" s="1144"/>
      <c r="AN20" s="1158"/>
    </row>
    <row r="21" spans="1:40" s="17" customFormat="1" ht="65.25" customHeight="1" x14ac:dyDescent="0.2">
      <c r="A21" s="301"/>
      <c r="B21" s="33"/>
      <c r="C21" s="198"/>
      <c r="D21" s="33"/>
      <c r="E21" s="33"/>
      <c r="F21" s="198"/>
      <c r="G21" s="87">
        <v>2201046</v>
      </c>
      <c r="H21" s="505" t="s">
        <v>586</v>
      </c>
      <c r="I21" s="53" t="s">
        <v>587</v>
      </c>
      <c r="J21" s="104">
        <v>5</v>
      </c>
      <c r="K21" s="1152"/>
      <c r="L21" s="1285"/>
      <c r="M21" s="1167"/>
      <c r="N21" s="296">
        <f>(S21)/(O21+O22+O23+O20+O19+O18)</f>
        <v>1.1444992259957428E-2</v>
      </c>
      <c r="O21" s="457">
        <f t="shared" si="0"/>
        <v>5400000</v>
      </c>
      <c r="P21" s="1141"/>
      <c r="Q21" s="1141"/>
      <c r="R21" s="505" t="s">
        <v>586</v>
      </c>
      <c r="S21" s="350">
        <v>5400000</v>
      </c>
      <c r="T21" s="1394"/>
      <c r="U21" s="1141"/>
      <c r="V21" s="1392"/>
      <c r="W21" s="1392"/>
      <c r="X21" s="1392"/>
      <c r="Y21" s="1392"/>
      <c r="Z21" s="1392"/>
      <c r="AA21" s="1392"/>
      <c r="AB21" s="1392"/>
      <c r="AC21" s="1392"/>
      <c r="AD21" s="1392"/>
      <c r="AE21" s="1392"/>
      <c r="AF21" s="1392"/>
      <c r="AG21" s="1392"/>
      <c r="AH21" s="1392"/>
      <c r="AI21" s="1392"/>
      <c r="AJ21" s="1392"/>
      <c r="AK21" s="1392"/>
      <c r="AL21" s="1144"/>
      <c r="AM21" s="1144"/>
      <c r="AN21" s="1158"/>
    </row>
    <row r="22" spans="1:40" s="17" customFormat="1" ht="83.25" customHeight="1" x14ac:dyDescent="0.2">
      <c r="A22" s="301"/>
      <c r="B22" s="33"/>
      <c r="C22" s="198"/>
      <c r="D22" s="33"/>
      <c r="E22" s="33"/>
      <c r="F22" s="198"/>
      <c r="G22" s="594" t="s">
        <v>51</v>
      </c>
      <c r="H22" s="480" t="s">
        <v>588</v>
      </c>
      <c r="I22" s="53" t="s">
        <v>253</v>
      </c>
      <c r="J22" s="104">
        <v>9</v>
      </c>
      <c r="K22" s="1152"/>
      <c r="L22" s="1285"/>
      <c r="M22" s="1167"/>
      <c r="N22" s="296">
        <f>(S22)/(O18+O19+O20+O21+O23+O22)</f>
        <v>7.9323606245870718E-2</v>
      </c>
      <c r="O22" s="457">
        <f t="shared" si="0"/>
        <v>37426628.519999996</v>
      </c>
      <c r="P22" s="1141"/>
      <c r="Q22" s="1141"/>
      <c r="R22" s="480" t="s">
        <v>588</v>
      </c>
      <c r="S22" s="350">
        <v>37426628.519999996</v>
      </c>
      <c r="T22" s="1394"/>
      <c r="U22" s="1141"/>
      <c r="V22" s="1392"/>
      <c r="W22" s="1392"/>
      <c r="X22" s="1392"/>
      <c r="Y22" s="1392"/>
      <c r="Z22" s="1392"/>
      <c r="AA22" s="1392"/>
      <c r="AB22" s="1392"/>
      <c r="AC22" s="1392"/>
      <c r="AD22" s="1392"/>
      <c r="AE22" s="1392"/>
      <c r="AF22" s="1392"/>
      <c r="AG22" s="1392"/>
      <c r="AH22" s="1392"/>
      <c r="AI22" s="1392"/>
      <c r="AJ22" s="1392"/>
      <c r="AK22" s="1392"/>
      <c r="AL22" s="1144"/>
      <c r="AM22" s="1144"/>
      <c r="AN22" s="1158"/>
    </row>
    <row r="23" spans="1:40" s="17" customFormat="1" ht="51.75" customHeight="1" x14ac:dyDescent="0.2">
      <c r="A23" s="301"/>
      <c r="B23" s="33"/>
      <c r="C23" s="198"/>
      <c r="D23" s="33"/>
      <c r="E23" s="33"/>
      <c r="F23" s="198"/>
      <c r="G23" s="594">
        <v>2201026</v>
      </c>
      <c r="H23" s="480" t="s">
        <v>589</v>
      </c>
      <c r="I23" s="53" t="s">
        <v>590</v>
      </c>
      <c r="J23" s="104">
        <v>5</v>
      </c>
      <c r="K23" s="1153"/>
      <c r="L23" s="1273"/>
      <c r="M23" s="1168"/>
      <c r="N23" s="296">
        <f>(S23)/(O18+O19+O20+O21+O22+O23)</f>
        <v>0.65197764769248434</v>
      </c>
      <c r="O23" s="457">
        <f t="shared" si="0"/>
        <v>307617446.78999996</v>
      </c>
      <c r="P23" s="1142"/>
      <c r="Q23" s="1142"/>
      <c r="R23" s="480" t="s">
        <v>589</v>
      </c>
      <c r="S23" s="350">
        <v>307617446.78999996</v>
      </c>
      <c r="T23" s="1266"/>
      <c r="U23" s="1142"/>
      <c r="V23" s="1230"/>
      <c r="W23" s="1230"/>
      <c r="X23" s="1230"/>
      <c r="Y23" s="1230"/>
      <c r="Z23" s="1230"/>
      <c r="AA23" s="1230"/>
      <c r="AB23" s="1230"/>
      <c r="AC23" s="1230"/>
      <c r="AD23" s="1230"/>
      <c r="AE23" s="1230"/>
      <c r="AF23" s="1230"/>
      <c r="AG23" s="1230"/>
      <c r="AH23" s="1230"/>
      <c r="AI23" s="1230"/>
      <c r="AJ23" s="1230"/>
      <c r="AK23" s="1230"/>
      <c r="AL23" s="1145"/>
      <c r="AM23" s="1145"/>
      <c r="AN23" s="1159"/>
    </row>
    <row r="24" spans="1:40" s="17" customFormat="1" ht="111.75" customHeight="1" x14ac:dyDescent="0.2">
      <c r="A24" s="301"/>
      <c r="B24" s="33"/>
      <c r="C24" s="198"/>
      <c r="D24" s="33"/>
      <c r="E24" s="33"/>
      <c r="F24" s="198"/>
      <c r="G24" s="87">
        <v>2201006</v>
      </c>
      <c r="H24" s="505" t="s">
        <v>577</v>
      </c>
      <c r="I24" s="53" t="s">
        <v>578</v>
      </c>
      <c r="J24" s="104">
        <v>54</v>
      </c>
      <c r="K24" s="55" t="s">
        <v>591</v>
      </c>
      <c r="L24" s="479" t="s">
        <v>592</v>
      </c>
      <c r="M24" s="480" t="s">
        <v>593</v>
      </c>
      <c r="N24" s="378">
        <f>+S24/O24</f>
        <v>1</v>
      </c>
      <c r="O24" s="457">
        <f t="shared" si="0"/>
        <v>20000000</v>
      </c>
      <c r="P24" s="62" t="s">
        <v>594</v>
      </c>
      <c r="Q24" s="62" t="s">
        <v>595</v>
      </c>
      <c r="R24" s="505" t="s">
        <v>577</v>
      </c>
      <c r="S24" s="350">
        <v>20000000</v>
      </c>
      <c r="T24" s="214">
        <v>20</v>
      </c>
      <c r="U24" s="62" t="s">
        <v>596</v>
      </c>
      <c r="V24" s="352">
        <v>20196</v>
      </c>
      <c r="W24" s="352">
        <v>20595</v>
      </c>
      <c r="X24" s="352">
        <v>29775</v>
      </c>
      <c r="Y24" s="352">
        <v>9453</v>
      </c>
      <c r="Z24" s="352">
        <v>1396</v>
      </c>
      <c r="AA24" s="352">
        <v>167</v>
      </c>
      <c r="AB24" s="352">
        <v>274</v>
      </c>
      <c r="AC24" s="352">
        <v>330</v>
      </c>
      <c r="AD24" s="352">
        <v>0</v>
      </c>
      <c r="AE24" s="352">
        <v>0</v>
      </c>
      <c r="AF24" s="352">
        <v>0</v>
      </c>
      <c r="AG24" s="352">
        <v>0</v>
      </c>
      <c r="AH24" s="352">
        <v>3097</v>
      </c>
      <c r="AI24" s="352">
        <v>2611</v>
      </c>
      <c r="AJ24" s="352">
        <v>50</v>
      </c>
      <c r="AK24" s="352">
        <f>+V24+W24</f>
        <v>40791</v>
      </c>
      <c r="AL24" s="166">
        <v>43832</v>
      </c>
      <c r="AM24" s="91">
        <v>44195</v>
      </c>
      <c r="AN24" s="88" t="s">
        <v>547</v>
      </c>
    </row>
    <row r="25" spans="1:40" s="17" customFormat="1" ht="105" customHeight="1" x14ac:dyDescent="0.2">
      <c r="A25" s="301"/>
      <c r="B25" s="33"/>
      <c r="C25" s="198"/>
      <c r="D25" s="33"/>
      <c r="E25" s="33"/>
      <c r="F25" s="198"/>
      <c r="G25" s="87">
        <v>2201046</v>
      </c>
      <c r="H25" s="505" t="s">
        <v>586</v>
      </c>
      <c r="I25" s="53" t="s">
        <v>587</v>
      </c>
      <c r="J25" s="104">
        <v>5</v>
      </c>
      <c r="K25" s="55" t="s">
        <v>597</v>
      </c>
      <c r="L25" s="479" t="s">
        <v>598</v>
      </c>
      <c r="M25" s="480" t="s">
        <v>599</v>
      </c>
      <c r="N25" s="378">
        <f>S25/(O25+O34)</f>
        <v>0.6341868431263743</v>
      </c>
      <c r="O25" s="457">
        <f t="shared" si="0"/>
        <v>76000000</v>
      </c>
      <c r="P25" s="62" t="s">
        <v>600</v>
      </c>
      <c r="Q25" s="62" t="s">
        <v>601</v>
      </c>
      <c r="R25" s="505" t="s">
        <v>586</v>
      </c>
      <c r="S25" s="350">
        <v>76000000</v>
      </c>
      <c r="T25" s="214" t="s">
        <v>59</v>
      </c>
      <c r="U25" s="62" t="s">
        <v>602</v>
      </c>
      <c r="V25" s="352">
        <v>20196</v>
      </c>
      <c r="W25" s="352">
        <v>20595</v>
      </c>
      <c r="X25" s="352">
        <v>29775</v>
      </c>
      <c r="Y25" s="352">
        <v>9453</v>
      </c>
      <c r="Z25" s="352">
        <v>1396</v>
      </c>
      <c r="AA25" s="352">
        <v>167</v>
      </c>
      <c r="AB25" s="352">
        <v>274</v>
      </c>
      <c r="AC25" s="352">
        <v>330</v>
      </c>
      <c r="AD25" s="352">
        <v>0</v>
      </c>
      <c r="AE25" s="352">
        <v>0</v>
      </c>
      <c r="AF25" s="352">
        <v>0</v>
      </c>
      <c r="AG25" s="352">
        <v>0</v>
      </c>
      <c r="AH25" s="352">
        <v>3097</v>
      </c>
      <c r="AI25" s="352">
        <v>2611</v>
      </c>
      <c r="AJ25" s="352">
        <v>50</v>
      </c>
      <c r="AK25" s="352">
        <f>+V25+W25</f>
        <v>40791</v>
      </c>
      <c r="AL25" s="166">
        <v>43832</v>
      </c>
      <c r="AM25" s="91">
        <v>44195</v>
      </c>
      <c r="AN25" s="88" t="s">
        <v>547</v>
      </c>
    </row>
    <row r="26" spans="1:40" s="17" customFormat="1" ht="76.5" customHeight="1" x14ac:dyDescent="0.2">
      <c r="A26" s="301"/>
      <c r="B26" s="33"/>
      <c r="C26" s="198"/>
      <c r="D26" s="33"/>
      <c r="E26" s="33"/>
      <c r="F26" s="198"/>
      <c r="G26" s="87">
        <v>2201037</v>
      </c>
      <c r="H26" s="480" t="s">
        <v>603</v>
      </c>
      <c r="I26" s="53" t="s">
        <v>604</v>
      </c>
      <c r="J26" s="104">
        <v>54</v>
      </c>
      <c r="K26" s="55" t="s">
        <v>605</v>
      </c>
      <c r="L26" s="479" t="s">
        <v>606</v>
      </c>
      <c r="M26" s="480" t="s">
        <v>607</v>
      </c>
      <c r="N26" s="378">
        <f>+S26/O26</f>
        <v>1</v>
      </c>
      <c r="O26" s="457">
        <f t="shared" si="0"/>
        <v>40000000</v>
      </c>
      <c r="P26" s="62" t="s">
        <v>608</v>
      </c>
      <c r="Q26" s="62" t="s">
        <v>609</v>
      </c>
      <c r="R26" s="480" t="s">
        <v>603</v>
      </c>
      <c r="S26" s="350">
        <v>40000000</v>
      </c>
      <c r="T26" s="214" t="s">
        <v>59</v>
      </c>
      <c r="U26" s="62" t="s">
        <v>602</v>
      </c>
      <c r="V26" s="352">
        <v>20196</v>
      </c>
      <c r="W26" s="352">
        <v>20595</v>
      </c>
      <c r="X26" s="352">
        <v>29775</v>
      </c>
      <c r="Y26" s="352">
        <v>9453</v>
      </c>
      <c r="Z26" s="352">
        <v>1396</v>
      </c>
      <c r="AA26" s="352">
        <v>167</v>
      </c>
      <c r="AB26" s="352">
        <v>274</v>
      </c>
      <c r="AC26" s="352">
        <v>330</v>
      </c>
      <c r="AD26" s="352">
        <v>0</v>
      </c>
      <c r="AE26" s="352">
        <v>0</v>
      </c>
      <c r="AF26" s="352">
        <v>0</v>
      </c>
      <c r="AG26" s="352">
        <v>0</v>
      </c>
      <c r="AH26" s="352">
        <v>3097</v>
      </c>
      <c r="AI26" s="352">
        <v>2611</v>
      </c>
      <c r="AJ26" s="352">
        <v>50</v>
      </c>
      <c r="AK26" s="352">
        <f>+V26+W26</f>
        <v>40791</v>
      </c>
      <c r="AL26" s="166">
        <v>43832</v>
      </c>
      <c r="AM26" s="91">
        <v>44195</v>
      </c>
      <c r="AN26" s="88" t="s">
        <v>547</v>
      </c>
    </row>
    <row r="27" spans="1:40" s="17" customFormat="1" ht="72.75" customHeight="1" x14ac:dyDescent="0.2">
      <c r="A27" s="301"/>
      <c r="B27" s="33"/>
      <c r="C27" s="198"/>
      <c r="D27" s="33"/>
      <c r="E27" s="33"/>
      <c r="F27" s="198"/>
      <c r="G27" s="1372">
        <v>2201050</v>
      </c>
      <c r="H27" s="1239" t="s">
        <v>610</v>
      </c>
      <c r="I27" s="480" t="s">
        <v>611</v>
      </c>
      <c r="J27" s="104">
        <v>10000</v>
      </c>
      <c r="K27" s="1151" t="s">
        <v>612</v>
      </c>
      <c r="L27" s="1395" t="s">
        <v>613</v>
      </c>
      <c r="M27" s="1239" t="s">
        <v>614</v>
      </c>
      <c r="N27" s="378">
        <v>0</v>
      </c>
      <c r="O27" s="1210">
        <f>SUM(S27:S28)</f>
        <v>700000000</v>
      </c>
      <c r="P27" s="1140" t="s">
        <v>615</v>
      </c>
      <c r="Q27" s="1140" t="s">
        <v>616</v>
      </c>
      <c r="R27" s="480" t="s">
        <v>611</v>
      </c>
      <c r="S27" s="596"/>
      <c r="T27" s="1231">
        <v>25</v>
      </c>
      <c r="U27" s="1276" t="s">
        <v>559</v>
      </c>
      <c r="V27" s="1229">
        <v>20196</v>
      </c>
      <c r="W27" s="1229">
        <v>20595</v>
      </c>
      <c r="X27" s="1229">
        <v>29775</v>
      </c>
      <c r="Y27" s="1229">
        <v>9453</v>
      </c>
      <c r="Z27" s="1229">
        <v>1396</v>
      </c>
      <c r="AA27" s="1229">
        <v>167</v>
      </c>
      <c r="AB27" s="1229">
        <v>274</v>
      </c>
      <c r="AC27" s="1229">
        <v>330</v>
      </c>
      <c r="AD27" s="1229">
        <v>0</v>
      </c>
      <c r="AE27" s="1229">
        <v>0</v>
      </c>
      <c r="AF27" s="1229">
        <v>0</v>
      </c>
      <c r="AG27" s="1229">
        <v>0</v>
      </c>
      <c r="AH27" s="1229">
        <v>3097</v>
      </c>
      <c r="AI27" s="1229">
        <v>2611</v>
      </c>
      <c r="AJ27" s="1229">
        <v>50</v>
      </c>
      <c r="AK27" s="1229">
        <f>+V27+W27</f>
        <v>40791</v>
      </c>
      <c r="AL27" s="1143">
        <v>43832</v>
      </c>
      <c r="AM27" s="1143">
        <v>44195</v>
      </c>
      <c r="AN27" s="1157" t="s">
        <v>547</v>
      </c>
    </row>
    <row r="28" spans="1:40" s="17" customFormat="1" ht="46.5" customHeight="1" x14ac:dyDescent="0.2">
      <c r="A28" s="301"/>
      <c r="B28" s="33"/>
      <c r="C28" s="198"/>
      <c r="D28" s="33"/>
      <c r="E28" s="33"/>
      <c r="F28" s="198"/>
      <c r="G28" s="1374"/>
      <c r="H28" s="1240"/>
      <c r="I28" s="480" t="s">
        <v>617</v>
      </c>
      <c r="J28" s="104">
        <v>150</v>
      </c>
      <c r="K28" s="1153"/>
      <c r="L28" s="1396"/>
      <c r="M28" s="1240"/>
      <c r="N28" s="597">
        <f>S28/O27</f>
        <v>1</v>
      </c>
      <c r="O28" s="1211"/>
      <c r="P28" s="1142"/>
      <c r="Q28" s="1142"/>
      <c r="R28" s="480" t="s">
        <v>617</v>
      </c>
      <c r="S28" s="596">
        <v>700000000</v>
      </c>
      <c r="T28" s="1232"/>
      <c r="U28" s="1278"/>
      <c r="V28" s="1230"/>
      <c r="W28" s="1230"/>
      <c r="X28" s="1230"/>
      <c r="Y28" s="1230"/>
      <c r="Z28" s="1230"/>
      <c r="AA28" s="1230"/>
      <c r="AB28" s="1230"/>
      <c r="AC28" s="1230"/>
      <c r="AD28" s="1230"/>
      <c r="AE28" s="1230"/>
      <c r="AF28" s="1230"/>
      <c r="AG28" s="1230"/>
      <c r="AH28" s="1230"/>
      <c r="AI28" s="1230"/>
      <c r="AJ28" s="1230"/>
      <c r="AK28" s="1230"/>
      <c r="AL28" s="1145"/>
      <c r="AM28" s="1145"/>
      <c r="AN28" s="1159"/>
    </row>
    <row r="29" spans="1:40" s="17" customFormat="1" ht="93" customHeight="1" x14ac:dyDescent="0.2">
      <c r="A29" s="301"/>
      <c r="B29" s="33"/>
      <c r="C29" s="198"/>
      <c r="D29" s="33"/>
      <c r="E29" s="33"/>
      <c r="F29" s="198"/>
      <c r="G29" s="1372">
        <v>2201034</v>
      </c>
      <c r="H29" s="1239" t="s">
        <v>618</v>
      </c>
      <c r="I29" s="480" t="s">
        <v>619</v>
      </c>
      <c r="J29" s="104">
        <v>100</v>
      </c>
      <c r="K29" s="1151" t="s">
        <v>620</v>
      </c>
      <c r="L29" s="1243" t="s">
        <v>621</v>
      </c>
      <c r="M29" s="1166" t="s">
        <v>622</v>
      </c>
      <c r="N29" s="598">
        <f>S29/O29</f>
        <v>0.25</v>
      </c>
      <c r="O29" s="1210">
        <f>SUM(S29:S31)</f>
        <v>20000000</v>
      </c>
      <c r="P29" s="1163" t="s">
        <v>623</v>
      </c>
      <c r="Q29" s="1163" t="s">
        <v>624</v>
      </c>
      <c r="R29" s="480" t="s">
        <v>619</v>
      </c>
      <c r="S29" s="457">
        <v>5000000</v>
      </c>
      <c r="T29" s="1231">
        <v>88</v>
      </c>
      <c r="U29" s="1140" t="s">
        <v>534</v>
      </c>
      <c r="V29" s="1295">
        <v>19649</v>
      </c>
      <c r="W29" s="1295">
        <v>20118</v>
      </c>
      <c r="X29" s="1295">
        <v>28907</v>
      </c>
      <c r="Y29" s="1295">
        <v>9525</v>
      </c>
      <c r="Z29" s="1295">
        <v>1222</v>
      </c>
      <c r="AA29" s="1295">
        <v>113</v>
      </c>
      <c r="AB29" s="1295">
        <v>297</v>
      </c>
      <c r="AC29" s="1295">
        <v>345</v>
      </c>
      <c r="AD29" s="1295">
        <v>0</v>
      </c>
      <c r="AE29" s="1295">
        <v>0</v>
      </c>
      <c r="AF29" s="1295">
        <v>0</v>
      </c>
      <c r="AG29" s="1295">
        <v>0</v>
      </c>
      <c r="AH29" s="1295">
        <v>3302</v>
      </c>
      <c r="AI29" s="1295">
        <v>2507</v>
      </c>
      <c r="AJ29" s="1295">
        <v>3414</v>
      </c>
      <c r="AK29" s="1295">
        <f>SUM(V29:W29)</f>
        <v>39767</v>
      </c>
      <c r="AL29" s="1143">
        <v>44033</v>
      </c>
      <c r="AM29" s="1146">
        <v>44195</v>
      </c>
      <c r="AN29" s="1157" t="s">
        <v>547</v>
      </c>
    </row>
    <row r="30" spans="1:40" s="17" customFormat="1" ht="71.25" customHeight="1" x14ac:dyDescent="0.2">
      <c r="A30" s="301"/>
      <c r="B30" s="33"/>
      <c r="C30" s="198"/>
      <c r="D30" s="33"/>
      <c r="E30" s="33"/>
      <c r="F30" s="198"/>
      <c r="G30" s="1374"/>
      <c r="H30" s="1240"/>
      <c r="I30" s="480" t="s">
        <v>625</v>
      </c>
      <c r="J30" s="104">
        <v>54</v>
      </c>
      <c r="K30" s="1152"/>
      <c r="L30" s="1250"/>
      <c r="M30" s="1167"/>
      <c r="N30" s="599">
        <f>S30/O29</f>
        <v>0.5</v>
      </c>
      <c r="O30" s="1397"/>
      <c r="P30" s="1164"/>
      <c r="Q30" s="1164"/>
      <c r="R30" s="480" t="s">
        <v>625</v>
      </c>
      <c r="S30" s="350">
        <v>10000000</v>
      </c>
      <c r="T30" s="1359"/>
      <c r="U30" s="1141"/>
      <c r="V30" s="1343"/>
      <c r="W30" s="1343"/>
      <c r="X30" s="1343"/>
      <c r="Y30" s="1343"/>
      <c r="Z30" s="1343"/>
      <c r="AA30" s="1343"/>
      <c r="AB30" s="1343"/>
      <c r="AC30" s="1343"/>
      <c r="AD30" s="1343"/>
      <c r="AE30" s="1343"/>
      <c r="AF30" s="1343"/>
      <c r="AG30" s="1343"/>
      <c r="AH30" s="1343"/>
      <c r="AI30" s="1343"/>
      <c r="AJ30" s="1343"/>
      <c r="AK30" s="1343"/>
      <c r="AL30" s="1144"/>
      <c r="AM30" s="1147"/>
      <c r="AN30" s="1158"/>
    </row>
    <row r="31" spans="1:40" s="17" customFormat="1" ht="215.25" customHeight="1" x14ac:dyDescent="0.2">
      <c r="A31" s="301"/>
      <c r="B31" s="33"/>
      <c r="C31" s="198"/>
      <c r="D31" s="33"/>
      <c r="E31" s="33"/>
      <c r="F31" s="198"/>
      <c r="G31" s="87">
        <v>2201060</v>
      </c>
      <c r="H31" s="480" t="s">
        <v>626</v>
      </c>
      <c r="I31" s="480" t="s">
        <v>627</v>
      </c>
      <c r="J31" s="104">
        <v>50</v>
      </c>
      <c r="K31" s="1153"/>
      <c r="L31" s="1244"/>
      <c r="M31" s="1168"/>
      <c r="N31" s="378">
        <f>S31/O29</f>
        <v>0.25</v>
      </c>
      <c r="O31" s="1211"/>
      <c r="P31" s="1165"/>
      <c r="Q31" s="1165"/>
      <c r="R31" s="480" t="s">
        <v>626</v>
      </c>
      <c r="S31" s="350">
        <v>5000000</v>
      </c>
      <c r="T31" s="1232"/>
      <c r="U31" s="1142"/>
      <c r="V31" s="1296"/>
      <c r="W31" s="1296"/>
      <c r="X31" s="1296"/>
      <c r="Y31" s="1296"/>
      <c r="Z31" s="1296"/>
      <c r="AA31" s="1296"/>
      <c r="AB31" s="1296"/>
      <c r="AC31" s="1296"/>
      <c r="AD31" s="1296"/>
      <c r="AE31" s="1296"/>
      <c r="AF31" s="1296"/>
      <c r="AG31" s="1296"/>
      <c r="AH31" s="1296"/>
      <c r="AI31" s="1296"/>
      <c r="AJ31" s="1296"/>
      <c r="AK31" s="1296"/>
      <c r="AL31" s="1145"/>
      <c r="AM31" s="1148"/>
      <c r="AN31" s="1159"/>
    </row>
    <row r="32" spans="1:40" s="17" customFormat="1" ht="156.75" customHeight="1" x14ac:dyDescent="0.2">
      <c r="A32" s="301"/>
      <c r="B32" s="33"/>
      <c r="C32" s="198"/>
      <c r="D32" s="207"/>
      <c r="E32" s="207"/>
      <c r="F32" s="208"/>
      <c r="G32" s="87">
        <v>2201015</v>
      </c>
      <c r="H32" s="480" t="s">
        <v>628</v>
      </c>
      <c r="I32" s="480" t="s">
        <v>629</v>
      </c>
      <c r="J32" s="104">
        <v>11</v>
      </c>
      <c r="K32" s="366" t="s">
        <v>630</v>
      </c>
      <c r="L32" s="479" t="s">
        <v>631</v>
      </c>
      <c r="M32" s="158" t="s">
        <v>632</v>
      </c>
      <c r="N32" s="378">
        <f>+S32/O32</f>
        <v>1</v>
      </c>
      <c r="O32" s="457">
        <f t="shared" si="0"/>
        <v>10000000</v>
      </c>
      <c r="P32" s="53" t="s">
        <v>633</v>
      </c>
      <c r="Q32" s="53" t="s">
        <v>634</v>
      </c>
      <c r="R32" s="480" t="s">
        <v>628</v>
      </c>
      <c r="S32" s="350">
        <v>10000000</v>
      </c>
      <c r="T32" s="214">
        <v>88</v>
      </c>
      <c r="U32" s="62" t="s">
        <v>635</v>
      </c>
      <c r="V32" s="484">
        <v>19649</v>
      </c>
      <c r="W32" s="484">
        <v>20118</v>
      </c>
      <c r="X32" s="484">
        <v>28907</v>
      </c>
      <c r="Y32" s="484">
        <v>9525</v>
      </c>
      <c r="Z32" s="484">
        <v>1222</v>
      </c>
      <c r="AA32" s="484">
        <v>113</v>
      </c>
      <c r="AB32" s="484">
        <v>297</v>
      </c>
      <c r="AC32" s="484">
        <v>345</v>
      </c>
      <c r="AD32" s="484">
        <v>0</v>
      </c>
      <c r="AE32" s="484">
        <v>0</v>
      </c>
      <c r="AF32" s="484">
        <v>0</v>
      </c>
      <c r="AG32" s="484">
        <v>0</v>
      </c>
      <c r="AH32" s="484">
        <v>3302</v>
      </c>
      <c r="AI32" s="484">
        <v>2507</v>
      </c>
      <c r="AJ32" s="484">
        <v>3414</v>
      </c>
      <c r="AK32" s="484">
        <f>SUM(V32:W32)</f>
        <v>39767</v>
      </c>
      <c r="AL32" s="166">
        <v>44033</v>
      </c>
      <c r="AM32" s="91">
        <v>44195</v>
      </c>
      <c r="AN32" s="88" t="s">
        <v>547</v>
      </c>
    </row>
    <row r="33" spans="1:40" s="16" customFormat="1" ht="27" customHeight="1" x14ac:dyDescent="0.2">
      <c r="A33" s="141"/>
      <c r="B33" s="254"/>
      <c r="C33" s="472"/>
      <c r="D33" s="591">
        <v>44</v>
      </c>
      <c r="E33" s="382" t="s">
        <v>254</v>
      </c>
      <c r="F33" s="320"/>
      <c r="G33" s="315"/>
      <c r="H33" s="308"/>
      <c r="I33" s="308"/>
      <c r="J33" s="314"/>
      <c r="K33" s="305"/>
      <c r="L33" s="314"/>
      <c r="M33" s="308"/>
      <c r="N33" s="310"/>
      <c r="O33" s="309"/>
      <c r="P33" s="305"/>
      <c r="Q33" s="305"/>
      <c r="R33" s="308"/>
      <c r="S33" s="307"/>
      <c r="T33" s="306"/>
      <c r="U33" s="305"/>
      <c r="V33" s="304"/>
      <c r="W33" s="304"/>
      <c r="X33" s="304"/>
      <c r="Y33" s="304"/>
      <c r="Z33" s="304"/>
      <c r="AA33" s="304"/>
      <c r="AB33" s="304"/>
      <c r="AC33" s="304"/>
      <c r="AD33" s="304"/>
      <c r="AE33" s="304"/>
      <c r="AF33" s="304"/>
      <c r="AG33" s="304"/>
      <c r="AH33" s="304"/>
      <c r="AI33" s="304"/>
      <c r="AJ33" s="304"/>
      <c r="AK33" s="304"/>
      <c r="AL33" s="303"/>
      <c r="AM33" s="303"/>
      <c r="AN33" s="302"/>
    </row>
    <row r="34" spans="1:40" s="17" customFormat="1" ht="98.25" customHeight="1" x14ac:dyDescent="0.2">
      <c r="A34" s="301"/>
      <c r="B34" s="33"/>
      <c r="C34" s="198"/>
      <c r="D34" s="300"/>
      <c r="E34" s="300"/>
      <c r="F34" s="299"/>
      <c r="G34" s="87" t="s">
        <v>51</v>
      </c>
      <c r="H34" s="480" t="s">
        <v>636</v>
      </c>
      <c r="I34" s="480" t="s">
        <v>637</v>
      </c>
      <c r="J34" s="104">
        <v>1</v>
      </c>
      <c r="K34" s="55" t="s">
        <v>638</v>
      </c>
      <c r="L34" s="344" t="s">
        <v>598</v>
      </c>
      <c r="M34" s="343" t="s">
        <v>639</v>
      </c>
      <c r="N34" s="378">
        <f>S34/(O34+O25)</f>
        <v>0.36581315687362576</v>
      </c>
      <c r="O34" s="600">
        <f>+S34</f>
        <v>43838500</v>
      </c>
      <c r="P34" s="62" t="s">
        <v>600</v>
      </c>
      <c r="Q34" s="62" t="s">
        <v>601</v>
      </c>
      <c r="R34" s="480" t="s">
        <v>636</v>
      </c>
      <c r="S34" s="350">
        <v>43838500</v>
      </c>
      <c r="T34" s="214" t="s">
        <v>640</v>
      </c>
      <c r="U34" s="62" t="s">
        <v>641</v>
      </c>
      <c r="V34" s="63">
        <v>20196</v>
      </c>
      <c r="W34" s="63">
        <v>20595</v>
      </c>
      <c r="X34" s="63">
        <v>29775</v>
      </c>
      <c r="Y34" s="63">
        <v>9453</v>
      </c>
      <c r="Z34" s="63">
        <v>1396</v>
      </c>
      <c r="AA34" s="63">
        <v>167</v>
      </c>
      <c r="AB34" s="63">
        <v>274</v>
      </c>
      <c r="AC34" s="63">
        <v>330</v>
      </c>
      <c r="AD34" s="63">
        <v>0</v>
      </c>
      <c r="AE34" s="63">
        <v>0</v>
      </c>
      <c r="AF34" s="63">
        <v>0</v>
      </c>
      <c r="AG34" s="63">
        <v>0</v>
      </c>
      <c r="AH34" s="63">
        <v>3097</v>
      </c>
      <c r="AI34" s="63">
        <v>2611</v>
      </c>
      <c r="AJ34" s="63">
        <v>50</v>
      </c>
      <c r="AK34" s="63">
        <f>+V34+W34</f>
        <v>40791</v>
      </c>
      <c r="AL34" s="166">
        <v>43832</v>
      </c>
      <c r="AM34" s="91">
        <v>44195</v>
      </c>
      <c r="AN34" s="88" t="s">
        <v>547</v>
      </c>
    </row>
    <row r="35" spans="1:40" s="17" customFormat="1" ht="111" customHeight="1" x14ac:dyDescent="0.2">
      <c r="A35" s="301"/>
      <c r="B35" s="33"/>
      <c r="C35" s="198"/>
      <c r="D35" s="33"/>
      <c r="E35" s="33"/>
      <c r="F35" s="198"/>
      <c r="G35" s="87" t="s">
        <v>51</v>
      </c>
      <c r="H35" s="480" t="s">
        <v>636</v>
      </c>
      <c r="I35" s="480" t="s">
        <v>637</v>
      </c>
      <c r="J35" s="104">
        <v>1</v>
      </c>
      <c r="K35" s="56" t="s">
        <v>642</v>
      </c>
      <c r="L35" s="601" t="s">
        <v>643</v>
      </c>
      <c r="M35" s="480" t="s">
        <v>644</v>
      </c>
      <c r="N35" s="378">
        <f>+S35/O35</f>
        <v>1</v>
      </c>
      <c r="O35" s="600">
        <f>+S35</f>
        <v>200000000</v>
      </c>
      <c r="P35" s="62" t="s">
        <v>600</v>
      </c>
      <c r="Q35" s="62" t="s">
        <v>601</v>
      </c>
      <c r="R35" s="480" t="s">
        <v>636</v>
      </c>
      <c r="S35" s="350">
        <v>200000000</v>
      </c>
      <c r="T35" s="214" t="s">
        <v>645</v>
      </c>
      <c r="U35" s="62" t="s">
        <v>646</v>
      </c>
      <c r="V35" s="63">
        <v>20196</v>
      </c>
      <c r="W35" s="63">
        <v>20595</v>
      </c>
      <c r="X35" s="63">
        <v>29775</v>
      </c>
      <c r="Y35" s="63">
        <v>9453</v>
      </c>
      <c r="Z35" s="63">
        <v>1396</v>
      </c>
      <c r="AA35" s="63">
        <v>167</v>
      </c>
      <c r="AB35" s="63">
        <v>274</v>
      </c>
      <c r="AC35" s="63">
        <v>330</v>
      </c>
      <c r="AD35" s="63">
        <v>0</v>
      </c>
      <c r="AE35" s="63">
        <v>0</v>
      </c>
      <c r="AF35" s="63">
        <v>0</v>
      </c>
      <c r="AG35" s="63">
        <v>0</v>
      </c>
      <c r="AH35" s="63">
        <v>3097</v>
      </c>
      <c r="AI35" s="63">
        <v>2611</v>
      </c>
      <c r="AJ35" s="63">
        <v>50</v>
      </c>
      <c r="AK35" s="63">
        <f>+V35+W35</f>
        <v>40791</v>
      </c>
      <c r="AL35" s="166">
        <v>43832</v>
      </c>
      <c r="AM35" s="91">
        <v>44195</v>
      </c>
      <c r="AN35" s="88" t="s">
        <v>547</v>
      </c>
    </row>
    <row r="36" spans="1:40" ht="27" customHeight="1" x14ac:dyDescent="0.2">
      <c r="A36" s="602"/>
      <c r="B36" s="119"/>
      <c r="C36" s="603"/>
      <c r="D36" s="604"/>
      <c r="E36" s="604"/>
      <c r="F36" s="605"/>
      <c r="G36" s="605"/>
      <c r="H36" s="606"/>
      <c r="I36" s="607"/>
      <c r="J36" s="607"/>
      <c r="K36" s="608"/>
      <c r="L36" s="609"/>
      <c r="M36" s="606"/>
      <c r="N36" s="610"/>
      <c r="O36" s="290">
        <f>SUM(O11:O35)</f>
        <v>176193619689.29831</v>
      </c>
      <c r="P36" s="611"/>
      <c r="Q36" s="611"/>
      <c r="R36" s="611"/>
      <c r="S36" s="290">
        <f>SUM(S11:S35)</f>
        <v>176193619689.29831</v>
      </c>
      <c r="T36" s="612"/>
      <c r="U36" s="613"/>
      <c r="V36" s="614"/>
      <c r="W36" s="614"/>
      <c r="X36" s="614"/>
      <c r="Y36" s="614"/>
      <c r="Z36" s="615"/>
      <c r="AA36" s="615"/>
      <c r="AB36" s="615"/>
      <c r="AC36" s="615"/>
      <c r="AD36" s="615"/>
      <c r="AE36" s="615"/>
      <c r="AF36" s="615"/>
      <c r="AG36" s="615"/>
      <c r="AH36" s="615"/>
      <c r="AI36" s="615"/>
      <c r="AJ36" s="615"/>
      <c r="AK36" s="615"/>
      <c r="AL36" s="616"/>
      <c r="AM36" s="617"/>
      <c r="AN36" s="618"/>
    </row>
    <row r="39" spans="1:40" ht="27" customHeight="1" x14ac:dyDescent="0.2">
      <c r="B39" s="288"/>
      <c r="C39" s="287"/>
      <c r="D39" s="207"/>
      <c r="E39" s="207"/>
      <c r="F39" s="207"/>
      <c r="G39" s="207"/>
    </row>
    <row r="40" spans="1:40" ht="27" customHeight="1" x14ac:dyDescent="0.25">
      <c r="B40" s="285" t="s">
        <v>647</v>
      </c>
      <c r="C40" s="219"/>
      <c r="D40" s="17"/>
      <c r="E40" s="17"/>
      <c r="F40" s="17"/>
      <c r="G40" s="17"/>
    </row>
    <row r="41" spans="1:40" ht="27" customHeight="1" x14ac:dyDescent="0.25">
      <c r="B41" s="234" t="s">
        <v>648</v>
      </c>
      <c r="C41" s="219"/>
      <c r="D41" s="17"/>
      <c r="E41" s="17"/>
      <c r="F41" s="17"/>
      <c r="G41" s="17"/>
    </row>
  </sheetData>
  <sheetProtection password="A60F" sheet="1" objects="1" scenarios="1"/>
  <mergeCells count="165">
    <mergeCell ref="U29:U31"/>
    <mergeCell ref="V29:V31"/>
    <mergeCell ref="W29:W31"/>
    <mergeCell ref="X29:X31"/>
    <mergeCell ref="Y29:Y31"/>
    <mergeCell ref="AL29:AL31"/>
    <mergeCell ref="AM29:AM31"/>
    <mergeCell ref="AN29:AN31"/>
    <mergeCell ref="AF29:AF31"/>
    <mergeCell ref="AG29:AG31"/>
    <mergeCell ref="AH29:AH31"/>
    <mergeCell ref="AI29:AI31"/>
    <mergeCell ref="AJ29:AJ31"/>
    <mergeCell ref="AK29:AK31"/>
    <mergeCell ref="G29:G30"/>
    <mergeCell ref="H29:H30"/>
    <mergeCell ref="K29:K31"/>
    <mergeCell ref="L29:L31"/>
    <mergeCell ref="M29:M31"/>
    <mergeCell ref="O29:O31"/>
    <mergeCell ref="P29:P31"/>
    <mergeCell ref="Q29:Q31"/>
    <mergeCell ref="AG27:AG28"/>
    <mergeCell ref="AA27:AA28"/>
    <mergeCell ref="AB27:AB28"/>
    <mergeCell ref="AC27:AC28"/>
    <mergeCell ref="AD27:AD28"/>
    <mergeCell ref="AE27:AE28"/>
    <mergeCell ref="AF27:AF28"/>
    <mergeCell ref="U27:U28"/>
    <mergeCell ref="V27:V28"/>
    <mergeCell ref="Z29:Z31"/>
    <mergeCell ref="AA29:AA31"/>
    <mergeCell ref="AB29:AB31"/>
    <mergeCell ref="AC29:AC31"/>
    <mergeCell ref="AD29:AD31"/>
    <mergeCell ref="AE29:AE31"/>
    <mergeCell ref="T29:T31"/>
    <mergeCell ref="AN18:AN23"/>
    <mergeCell ref="G27:G28"/>
    <mergeCell ref="H27:H28"/>
    <mergeCell ref="K27:K28"/>
    <mergeCell ref="L27:L28"/>
    <mergeCell ref="M27:M28"/>
    <mergeCell ref="O27:O28"/>
    <mergeCell ref="P27:P28"/>
    <mergeCell ref="Q27:Q28"/>
    <mergeCell ref="T27:T28"/>
    <mergeCell ref="AH18:AH23"/>
    <mergeCell ref="AI18:AI23"/>
    <mergeCell ref="AJ18:AJ23"/>
    <mergeCell ref="AK18:AK23"/>
    <mergeCell ref="AL18:AL23"/>
    <mergeCell ref="AM18:AM23"/>
    <mergeCell ref="AB18:AB23"/>
    <mergeCell ref="AC18:AC23"/>
    <mergeCell ref="AD18:AD23"/>
    <mergeCell ref="AE18:AE23"/>
    <mergeCell ref="AM27:AM28"/>
    <mergeCell ref="AN27:AN28"/>
    <mergeCell ref="AH27:AH28"/>
    <mergeCell ref="AI27:AI28"/>
    <mergeCell ref="Z18:Z23"/>
    <mergeCell ref="AA18:AA23"/>
    <mergeCell ref="AL14:AL15"/>
    <mergeCell ref="W14:W15"/>
    <mergeCell ref="X14:X15"/>
    <mergeCell ref="Y14:Y15"/>
    <mergeCell ref="W27:W28"/>
    <mergeCell ref="X27:X28"/>
    <mergeCell ref="Y27:Y28"/>
    <mergeCell ref="Z27:Z28"/>
    <mergeCell ref="AJ27:AJ28"/>
    <mergeCell ref="AK27:AK28"/>
    <mergeCell ref="AL27:AL28"/>
    <mergeCell ref="K18:K23"/>
    <mergeCell ref="L18:L23"/>
    <mergeCell ref="M18:M23"/>
    <mergeCell ref="P18:P23"/>
    <mergeCell ref="Q18:Q23"/>
    <mergeCell ref="T18:T23"/>
    <mergeCell ref="U18:U23"/>
    <mergeCell ref="AF14:AF15"/>
    <mergeCell ref="AG14:AG15"/>
    <mergeCell ref="Z14:Z15"/>
    <mergeCell ref="AA14:AA15"/>
    <mergeCell ref="AB14:AB15"/>
    <mergeCell ref="AC14:AC15"/>
    <mergeCell ref="AD14:AD15"/>
    <mergeCell ref="AE14:AE15"/>
    <mergeCell ref="T14:T15"/>
    <mergeCell ref="U14:U15"/>
    <mergeCell ref="V14:V15"/>
    <mergeCell ref="AF18:AF23"/>
    <mergeCell ref="AG18:AG23"/>
    <mergeCell ref="V18:V23"/>
    <mergeCell ref="W18:W23"/>
    <mergeCell ref="X18:X23"/>
    <mergeCell ref="Y18:Y23"/>
    <mergeCell ref="AN11:AN13"/>
    <mergeCell ref="K14:K15"/>
    <mergeCell ref="L14:L15"/>
    <mergeCell ref="M14:M15"/>
    <mergeCell ref="P14:P15"/>
    <mergeCell ref="Q14:Q15"/>
    <mergeCell ref="AD11:AD13"/>
    <mergeCell ref="AE11:AE13"/>
    <mergeCell ref="AF11:AF13"/>
    <mergeCell ref="AG11:AG13"/>
    <mergeCell ref="AH11:AH13"/>
    <mergeCell ref="AI11:AI13"/>
    <mergeCell ref="X11:X13"/>
    <mergeCell ref="Y11:Y13"/>
    <mergeCell ref="Z11:Z13"/>
    <mergeCell ref="AA11:AA13"/>
    <mergeCell ref="AB11:AB13"/>
    <mergeCell ref="AC11:AC13"/>
    <mergeCell ref="AM14:AM15"/>
    <mergeCell ref="AN14:AN15"/>
    <mergeCell ref="AH14:AH15"/>
    <mergeCell ref="AI14:AI15"/>
    <mergeCell ref="AJ14:AJ15"/>
    <mergeCell ref="AK14:AK15"/>
    <mergeCell ref="P7:P8"/>
    <mergeCell ref="Q7:Q8"/>
    <mergeCell ref="R7:R8"/>
    <mergeCell ref="S7:S8"/>
    <mergeCell ref="U7:U8"/>
    <mergeCell ref="AJ11:AJ13"/>
    <mergeCell ref="AK11:AK13"/>
    <mergeCell ref="AL11:AL13"/>
    <mergeCell ref="AM11:AM13"/>
    <mergeCell ref="K11:K13"/>
    <mergeCell ref="L11:L13"/>
    <mergeCell ref="M11:M13"/>
    <mergeCell ref="P11:P13"/>
    <mergeCell ref="Q11:Q13"/>
    <mergeCell ref="T11:T13"/>
    <mergeCell ref="U11:U13"/>
    <mergeCell ref="V11:V13"/>
    <mergeCell ref="W11:W13"/>
    <mergeCell ref="I7:I8"/>
    <mergeCell ref="J7:J8"/>
    <mergeCell ref="K7:K8"/>
    <mergeCell ref="L7:L8"/>
    <mergeCell ref="M7:M8"/>
    <mergeCell ref="N7:N8"/>
    <mergeCell ref="A1:AL4"/>
    <mergeCell ref="A5:J6"/>
    <mergeCell ref="K5:AN5"/>
    <mergeCell ref="V6:AJ6"/>
    <mergeCell ref="A7:A8"/>
    <mergeCell ref="B7:C8"/>
    <mergeCell ref="D7:D8"/>
    <mergeCell ref="E7:F8"/>
    <mergeCell ref="G7:G8"/>
    <mergeCell ref="H7:H8"/>
    <mergeCell ref="AN7:AN8"/>
    <mergeCell ref="V7:W7"/>
    <mergeCell ref="X7:AA7"/>
    <mergeCell ref="AB7:AG7"/>
    <mergeCell ref="AH7:AJ7"/>
    <mergeCell ref="AL7:AL8"/>
    <mergeCell ref="AM7:AM8"/>
    <mergeCell ref="O7:O8"/>
  </mergeCells>
  <pageMargins left="1.1023622047244095" right="0.11811023622047245" top="0.35433070866141736" bottom="0.35433070866141736" header="0.31496062992125984" footer="0.31496062992125984"/>
  <pageSetup paperSize="5" scale="65"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T58"/>
  <sheetViews>
    <sheetView showGridLines="0" zoomScale="60" zoomScaleNormal="60" workbookViewId="0">
      <selection sqref="A1:AL4"/>
    </sheetView>
  </sheetViews>
  <sheetFormatPr baseColWidth="10" defaultColWidth="11.42578125" defaultRowHeight="27" customHeight="1" x14ac:dyDescent="0.2"/>
  <cols>
    <col min="1" max="1" width="13.140625" style="108" customWidth="1"/>
    <col min="2" max="2" width="4" style="3" customWidth="1"/>
    <col min="3" max="3" width="15.42578125" style="3" customWidth="1"/>
    <col min="4" max="4" width="14.7109375" style="3" customWidth="1"/>
    <col min="5" max="5" width="10" style="3" customWidth="1"/>
    <col min="6" max="6" width="7.7109375" style="3" customWidth="1"/>
    <col min="7" max="7" width="16.85546875" style="284" customWidth="1"/>
    <col min="8" max="8" width="37.140625" style="109" customWidth="1"/>
    <col min="9" max="9" width="39.85546875" style="621" customWidth="1"/>
    <col min="10" max="10" width="21.140625" style="2" customWidth="1"/>
    <col min="11" max="11" width="36.5703125" style="511" customWidth="1"/>
    <col min="12" max="12" width="28.5703125" style="110" customWidth="1"/>
    <col min="13" max="13" width="46.140625" style="109" customWidth="1"/>
    <col min="14" max="14" width="22.5703125" style="620" customWidth="1"/>
    <col min="15" max="15" width="28" style="112" customWidth="1"/>
    <col min="16" max="16" width="39.140625" style="109" customWidth="1"/>
    <col min="17" max="17" width="46.28515625" style="109" customWidth="1"/>
    <col min="18" max="18" width="45.28515625" style="109" customWidth="1"/>
    <col min="19" max="19" width="31.5703125" style="120" customWidth="1"/>
    <col min="20" max="20" width="21.28515625" style="114" customWidth="1"/>
    <col min="21" max="21" width="35.7109375" style="280" customWidth="1"/>
    <col min="22" max="22" width="11.7109375" style="284" customWidth="1"/>
    <col min="23" max="23" width="10.85546875" style="284" customWidth="1"/>
    <col min="24" max="24" width="11.28515625" style="284" customWidth="1"/>
    <col min="25" max="25" width="9.140625" style="284" customWidth="1"/>
    <col min="26" max="26" width="11.7109375" style="284" customWidth="1"/>
    <col min="27" max="36" width="9.140625" style="284" customWidth="1"/>
    <col min="37" max="37" width="14.5703125" style="284" customWidth="1"/>
    <col min="38" max="38" width="18.85546875" style="282" customWidth="1"/>
    <col min="39" max="39" width="21.140625" style="117" customWidth="1"/>
    <col min="40" max="40" width="26.85546875" style="118" customWidth="1"/>
    <col min="41" max="16384" width="11.42578125" style="3"/>
  </cols>
  <sheetData>
    <row r="1" spans="1:46" ht="21" customHeight="1" x14ac:dyDescent="0.2">
      <c r="A1" s="1100" t="s">
        <v>829</v>
      </c>
      <c r="B1" s="1101"/>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1101"/>
      <c r="AA1" s="1101"/>
      <c r="AB1" s="1101"/>
      <c r="AC1" s="1101"/>
      <c r="AD1" s="1101"/>
      <c r="AE1" s="1101"/>
      <c r="AF1" s="1101"/>
      <c r="AG1" s="1101"/>
      <c r="AH1" s="1101"/>
      <c r="AI1" s="1101"/>
      <c r="AJ1" s="1101"/>
      <c r="AK1" s="1101"/>
      <c r="AL1" s="1102"/>
      <c r="AM1" s="237" t="s">
        <v>1</v>
      </c>
      <c r="AN1" s="1" t="s">
        <v>2</v>
      </c>
      <c r="AO1" s="2"/>
      <c r="AP1" s="2"/>
      <c r="AQ1" s="2"/>
      <c r="AR1" s="2"/>
      <c r="AS1" s="2"/>
      <c r="AT1" s="2"/>
    </row>
    <row r="2" spans="1:46" ht="17.25" customHeight="1" x14ac:dyDescent="0.2">
      <c r="A2" s="1101"/>
      <c r="B2" s="1101"/>
      <c r="C2" s="1101"/>
      <c r="D2" s="1101"/>
      <c r="E2" s="1101"/>
      <c r="F2" s="1101"/>
      <c r="G2" s="1101"/>
      <c r="H2" s="1101"/>
      <c r="I2" s="1101"/>
      <c r="J2" s="1101"/>
      <c r="K2" s="1101"/>
      <c r="L2" s="1101"/>
      <c r="M2" s="1101"/>
      <c r="N2" s="1101"/>
      <c r="O2" s="1101"/>
      <c r="P2" s="1101"/>
      <c r="Q2" s="1101"/>
      <c r="R2" s="1101"/>
      <c r="S2" s="1101"/>
      <c r="T2" s="1101"/>
      <c r="U2" s="1101"/>
      <c r="V2" s="1101"/>
      <c r="W2" s="1101"/>
      <c r="X2" s="1101"/>
      <c r="Y2" s="1101"/>
      <c r="Z2" s="1101"/>
      <c r="AA2" s="1101"/>
      <c r="AB2" s="1101"/>
      <c r="AC2" s="1101"/>
      <c r="AD2" s="1101"/>
      <c r="AE2" s="1101"/>
      <c r="AF2" s="1101"/>
      <c r="AG2" s="1101"/>
      <c r="AH2" s="1101"/>
      <c r="AI2" s="1101"/>
      <c r="AJ2" s="1101"/>
      <c r="AK2" s="1101"/>
      <c r="AL2" s="1102"/>
      <c r="AM2" s="237" t="s">
        <v>3</v>
      </c>
      <c r="AN2" s="1" t="s">
        <v>4</v>
      </c>
      <c r="AO2" s="2"/>
      <c r="AP2" s="2"/>
      <c r="AQ2" s="2"/>
      <c r="AR2" s="2"/>
      <c r="AS2" s="2"/>
      <c r="AT2" s="2"/>
    </row>
    <row r="3" spans="1:46" ht="15.75" customHeight="1" x14ac:dyDescent="0.2">
      <c r="A3" s="1101"/>
      <c r="B3" s="1101"/>
      <c r="C3" s="1101"/>
      <c r="D3" s="1101"/>
      <c r="E3" s="1101"/>
      <c r="F3" s="1101"/>
      <c r="G3" s="1101"/>
      <c r="H3" s="1101"/>
      <c r="I3" s="1101"/>
      <c r="J3" s="1101"/>
      <c r="K3" s="1101"/>
      <c r="L3" s="1101"/>
      <c r="M3" s="1101"/>
      <c r="N3" s="1101"/>
      <c r="O3" s="1101"/>
      <c r="P3" s="1101"/>
      <c r="Q3" s="1101"/>
      <c r="R3" s="1101"/>
      <c r="S3" s="1101"/>
      <c r="T3" s="1101"/>
      <c r="U3" s="1101"/>
      <c r="V3" s="1101"/>
      <c r="W3" s="1101"/>
      <c r="X3" s="1101"/>
      <c r="Y3" s="1101"/>
      <c r="Z3" s="1101"/>
      <c r="AA3" s="1101"/>
      <c r="AB3" s="1101"/>
      <c r="AC3" s="1101"/>
      <c r="AD3" s="1101"/>
      <c r="AE3" s="1101"/>
      <c r="AF3" s="1101"/>
      <c r="AG3" s="1101"/>
      <c r="AH3" s="1101"/>
      <c r="AI3" s="1101"/>
      <c r="AJ3" s="1101"/>
      <c r="AK3" s="1101"/>
      <c r="AL3" s="1102"/>
      <c r="AM3" s="237" t="s">
        <v>5</v>
      </c>
      <c r="AN3" s="5" t="s">
        <v>6</v>
      </c>
      <c r="AO3" s="2"/>
      <c r="AP3" s="2"/>
      <c r="AQ3" s="2"/>
      <c r="AR3" s="2"/>
      <c r="AS3" s="2"/>
      <c r="AT3" s="2"/>
    </row>
    <row r="4" spans="1:46" ht="18" customHeight="1" x14ac:dyDescent="0.2">
      <c r="A4" s="1103"/>
      <c r="B4" s="1103"/>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103"/>
      <c r="AL4" s="1104"/>
      <c r="AM4" s="237" t="s">
        <v>7</v>
      </c>
      <c r="AN4" s="6" t="s">
        <v>8</v>
      </c>
      <c r="AO4" s="2"/>
      <c r="AP4" s="2"/>
      <c r="AQ4" s="2"/>
      <c r="AR4" s="2"/>
      <c r="AS4" s="2"/>
      <c r="AT4" s="2"/>
    </row>
    <row r="5" spans="1:46" ht="18" customHeight="1" x14ac:dyDescent="0.2">
      <c r="A5" s="1105" t="s">
        <v>9</v>
      </c>
      <c r="B5" s="1105"/>
      <c r="C5" s="1105"/>
      <c r="D5" s="1105"/>
      <c r="E5" s="1105"/>
      <c r="F5" s="1105"/>
      <c r="G5" s="1105"/>
      <c r="H5" s="1105"/>
      <c r="I5" s="1105"/>
      <c r="J5" s="1105"/>
      <c r="K5" s="1107" t="s">
        <v>10</v>
      </c>
      <c r="L5" s="1107"/>
      <c r="M5" s="1107"/>
      <c r="N5" s="1107"/>
      <c r="O5" s="1107"/>
      <c r="P5" s="1107"/>
      <c r="Q5" s="1107"/>
      <c r="R5" s="1107"/>
      <c r="S5" s="1107"/>
      <c r="T5" s="1107"/>
      <c r="U5" s="1107"/>
      <c r="V5" s="1107"/>
      <c r="W5" s="1107"/>
      <c r="X5" s="1107"/>
      <c r="Y5" s="1107"/>
      <c r="Z5" s="1107"/>
      <c r="AA5" s="1107"/>
      <c r="AB5" s="1107"/>
      <c r="AC5" s="1107"/>
      <c r="AD5" s="1107"/>
      <c r="AE5" s="1107"/>
      <c r="AF5" s="1107"/>
      <c r="AG5" s="1107"/>
      <c r="AH5" s="1107"/>
      <c r="AI5" s="1107"/>
      <c r="AJ5" s="1107"/>
      <c r="AK5" s="1107"/>
      <c r="AL5" s="1107"/>
      <c r="AM5" s="1107"/>
      <c r="AN5" s="1107"/>
      <c r="AO5" s="2"/>
      <c r="AP5" s="2"/>
      <c r="AQ5" s="2"/>
      <c r="AR5" s="2"/>
      <c r="AS5" s="2"/>
      <c r="AT5" s="2"/>
    </row>
    <row r="6" spans="1:46" ht="21.75" customHeight="1" x14ac:dyDescent="0.2">
      <c r="A6" s="1106"/>
      <c r="B6" s="1106"/>
      <c r="C6" s="1106"/>
      <c r="D6" s="1106"/>
      <c r="E6" s="1106"/>
      <c r="F6" s="1106"/>
      <c r="G6" s="1106"/>
      <c r="H6" s="1106"/>
      <c r="I6" s="1106"/>
      <c r="J6" s="1106"/>
      <c r="K6" s="762"/>
      <c r="L6" s="127"/>
      <c r="M6" s="760"/>
      <c r="N6" s="761"/>
      <c r="O6" s="10"/>
      <c r="P6" s="10"/>
      <c r="Q6" s="10"/>
      <c r="R6" s="760"/>
      <c r="S6" s="10"/>
      <c r="T6" s="127"/>
      <c r="U6" s="759"/>
      <c r="V6" s="1108" t="s">
        <v>11</v>
      </c>
      <c r="W6" s="1109"/>
      <c r="X6" s="1109"/>
      <c r="Y6" s="1109"/>
      <c r="Z6" s="1109"/>
      <c r="AA6" s="1109"/>
      <c r="AB6" s="1109"/>
      <c r="AC6" s="1109"/>
      <c r="AD6" s="1109"/>
      <c r="AE6" s="1109"/>
      <c r="AF6" s="1109"/>
      <c r="AG6" s="1109"/>
      <c r="AH6" s="1109"/>
      <c r="AI6" s="1109"/>
      <c r="AJ6" s="1110"/>
      <c r="AK6" s="127"/>
      <c r="AL6" s="127"/>
      <c r="AM6" s="127"/>
      <c r="AN6" s="13"/>
      <c r="AO6" s="2"/>
      <c r="AP6" s="2"/>
      <c r="AQ6" s="2"/>
      <c r="AR6" s="2"/>
      <c r="AS6" s="2"/>
      <c r="AT6" s="2"/>
    </row>
    <row r="7" spans="1:46" s="17" customFormat="1" ht="42" customHeight="1" x14ac:dyDescent="0.2">
      <c r="A7" s="1111" t="s">
        <v>12</v>
      </c>
      <c r="B7" s="1096" t="s">
        <v>13</v>
      </c>
      <c r="C7" s="1113"/>
      <c r="D7" s="1113" t="s">
        <v>12</v>
      </c>
      <c r="E7" s="1096" t="s">
        <v>14</v>
      </c>
      <c r="F7" s="1113"/>
      <c r="G7" s="1113" t="s">
        <v>12</v>
      </c>
      <c r="H7" s="1436" t="s">
        <v>15</v>
      </c>
      <c r="I7" s="1115" t="s">
        <v>16</v>
      </c>
      <c r="J7" s="1115" t="s">
        <v>17</v>
      </c>
      <c r="K7" s="1115" t="s">
        <v>18</v>
      </c>
      <c r="L7" s="1115" t="s">
        <v>19</v>
      </c>
      <c r="M7" s="1115" t="s">
        <v>10</v>
      </c>
      <c r="N7" s="1438" t="s">
        <v>20</v>
      </c>
      <c r="O7" s="1094" t="s">
        <v>21</v>
      </c>
      <c r="P7" s="1096" t="s">
        <v>22</v>
      </c>
      <c r="Q7" s="1096" t="s">
        <v>23</v>
      </c>
      <c r="R7" s="1096" t="s">
        <v>15</v>
      </c>
      <c r="S7" s="1117" t="s">
        <v>21</v>
      </c>
      <c r="T7" s="400"/>
      <c r="U7" s="1115" t="s">
        <v>25</v>
      </c>
      <c r="V7" s="1127" t="s">
        <v>26</v>
      </c>
      <c r="W7" s="1127"/>
      <c r="X7" s="1128" t="s">
        <v>27</v>
      </c>
      <c r="Y7" s="1128"/>
      <c r="Z7" s="1128"/>
      <c r="AA7" s="1128"/>
      <c r="AB7" s="1129" t="s">
        <v>28</v>
      </c>
      <c r="AC7" s="1130"/>
      <c r="AD7" s="1130"/>
      <c r="AE7" s="1130"/>
      <c r="AF7" s="1130"/>
      <c r="AG7" s="1131"/>
      <c r="AH7" s="1128" t="s">
        <v>29</v>
      </c>
      <c r="AI7" s="1128"/>
      <c r="AJ7" s="1128"/>
      <c r="AK7" s="124" t="s">
        <v>30</v>
      </c>
      <c r="AL7" s="1132" t="s">
        <v>31</v>
      </c>
      <c r="AM7" s="1132" t="s">
        <v>32</v>
      </c>
      <c r="AN7" s="1149" t="s">
        <v>33</v>
      </c>
      <c r="AO7" s="16"/>
      <c r="AP7" s="16"/>
      <c r="AQ7" s="16"/>
      <c r="AR7" s="16"/>
      <c r="AS7" s="16"/>
      <c r="AT7" s="16"/>
    </row>
    <row r="8" spans="1:46" s="449" customFormat="1" ht="123" customHeight="1" x14ac:dyDescent="0.2">
      <c r="A8" s="1112"/>
      <c r="B8" s="1097"/>
      <c r="C8" s="1114"/>
      <c r="D8" s="1114"/>
      <c r="E8" s="1097"/>
      <c r="F8" s="1114"/>
      <c r="G8" s="1114"/>
      <c r="H8" s="1437"/>
      <c r="I8" s="1116"/>
      <c r="J8" s="1116"/>
      <c r="K8" s="1116"/>
      <c r="L8" s="1116"/>
      <c r="M8" s="1116"/>
      <c r="N8" s="1439"/>
      <c r="O8" s="1095"/>
      <c r="P8" s="1097"/>
      <c r="Q8" s="1097"/>
      <c r="R8" s="1097"/>
      <c r="S8" s="1118"/>
      <c r="T8" s="18" t="s">
        <v>12</v>
      </c>
      <c r="U8" s="1116"/>
      <c r="V8" s="758" t="s">
        <v>34</v>
      </c>
      <c r="W8" s="757" t="s">
        <v>35</v>
      </c>
      <c r="X8" s="756" t="s">
        <v>36</v>
      </c>
      <c r="Y8" s="756" t="s">
        <v>37</v>
      </c>
      <c r="Z8" s="756" t="s">
        <v>38</v>
      </c>
      <c r="AA8" s="756" t="s">
        <v>39</v>
      </c>
      <c r="AB8" s="756" t="s">
        <v>40</v>
      </c>
      <c r="AC8" s="756" t="s">
        <v>41</v>
      </c>
      <c r="AD8" s="756" t="s">
        <v>42</v>
      </c>
      <c r="AE8" s="756" t="s">
        <v>43</v>
      </c>
      <c r="AF8" s="756" t="s">
        <v>44</v>
      </c>
      <c r="AG8" s="756" t="s">
        <v>45</v>
      </c>
      <c r="AH8" s="756" t="s">
        <v>46</v>
      </c>
      <c r="AI8" s="756" t="s">
        <v>47</v>
      </c>
      <c r="AJ8" s="756" t="s">
        <v>48</v>
      </c>
      <c r="AK8" s="756" t="s">
        <v>30</v>
      </c>
      <c r="AL8" s="1133"/>
      <c r="AM8" s="1133"/>
      <c r="AN8" s="1150"/>
      <c r="AO8" s="220"/>
      <c r="AP8" s="220"/>
      <c r="AQ8" s="220"/>
      <c r="AR8" s="220"/>
      <c r="AS8" s="220"/>
      <c r="AT8" s="220"/>
    </row>
    <row r="9" spans="1:46" s="17" customFormat="1" ht="23.25" customHeight="1" x14ac:dyDescent="0.2">
      <c r="A9" s="664">
        <v>1</v>
      </c>
      <c r="B9" s="463" t="s">
        <v>828</v>
      </c>
      <c r="C9" s="755"/>
      <c r="D9" s="334"/>
      <c r="E9" s="651"/>
      <c r="F9" s="651"/>
      <c r="G9" s="651"/>
      <c r="H9" s="651"/>
      <c r="I9" s="752"/>
      <c r="J9" s="651"/>
      <c r="K9" s="754"/>
      <c r="L9" s="651"/>
      <c r="M9" s="752"/>
      <c r="N9" s="753"/>
      <c r="O9" s="651"/>
      <c r="P9" s="651"/>
      <c r="Q9" s="651"/>
      <c r="R9" s="752"/>
      <c r="S9" s="651"/>
      <c r="T9" s="651"/>
      <c r="U9" s="751"/>
      <c r="V9" s="651"/>
      <c r="W9" s="651"/>
      <c r="X9" s="651"/>
      <c r="Y9" s="651"/>
      <c r="Z9" s="651"/>
      <c r="AA9" s="651"/>
      <c r="AB9" s="651"/>
      <c r="AC9" s="651"/>
      <c r="AD9" s="651"/>
      <c r="AE9" s="651"/>
      <c r="AF9" s="651"/>
      <c r="AG9" s="651"/>
      <c r="AH9" s="651"/>
      <c r="AI9" s="651"/>
      <c r="AJ9" s="651"/>
      <c r="AK9" s="651"/>
      <c r="AL9" s="651"/>
      <c r="AM9" s="651"/>
      <c r="AN9" s="651"/>
    </row>
    <row r="10" spans="1:46" s="17" customFormat="1" ht="23.25" customHeight="1" x14ac:dyDescent="0.2">
      <c r="A10" s="750"/>
      <c r="B10" s="750"/>
      <c r="C10" s="750"/>
      <c r="D10" s="734">
        <v>12</v>
      </c>
      <c r="E10" s="321" t="s">
        <v>827</v>
      </c>
      <c r="F10" s="308"/>
      <c r="G10" s="421"/>
      <c r="H10" s="308"/>
      <c r="I10" s="749"/>
      <c r="J10" s="314"/>
      <c r="K10" s="348"/>
      <c r="L10" s="421"/>
      <c r="M10" s="748"/>
      <c r="N10" s="733"/>
      <c r="O10" s="746"/>
      <c r="P10" s="746"/>
      <c r="Q10" s="746"/>
      <c r="R10" s="308"/>
      <c r="S10" s="308"/>
      <c r="T10" s="746"/>
      <c r="U10" s="747"/>
      <c r="V10" s="746"/>
      <c r="W10" s="746"/>
      <c r="X10" s="746"/>
      <c r="Y10" s="746"/>
      <c r="Z10" s="746"/>
      <c r="AA10" s="746"/>
      <c r="AB10" s="746"/>
      <c r="AC10" s="746"/>
      <c r="AD10" s="746"/>
      <c r="AE10" s="746"/>
      <c r="AF10" s="746"/>
      <c r="AG10" s="746"/>
      <c r="AH10" s="746"/>
      <c r="AI10" s="746"/>
      <c r="AJ10" s="746"/>
      <c r="AK10" s="746"/>
      <c r="AL10" s="746"/>
      <c r="AM10" s="746"/>
      <c r="AN10" s="746"/>
    </row>
    <row r="11" spans="1:46" s="279" customFormat="1" ht="105" customHeight="1" x14ac:dyDescent="0.2">
      <c r="A11" s="123"/>
      <c r="B11" s="183"/>
      <c r="C11" s="183"/>
      <c r="D11" s="447"/>
      <c r="E11" s="172"/>
      <c r="F11" s="243"/>
      <c r="G11" s="745" t="s">
        <v>826</v>
      </c>
      <c r="H11" s="62" t="s">
        <v>819</v>
      </c>
      <c r="I11" s="62" t="s">
        <v>825</v>
      </c>
      <c r="J11" s="159">
        <v>12</v>
      </c>
      <c r="K11" s="1151" t="s">
        <v>824</v>
      </c>
      <c r="L11" s="1314" t="s">
        <v>823</v>
      </c>
      <c r="M11" s="1434" t="s">
        <v>822</v>
      </c>
      <c r="N11" s="534">
        <f>+S11/$O$11</f>
        <v>0.45890391534067143</v>
      </c>
      <c r="O11" s="1400">
        <f>+S11+S12</f>
        <v>54477635</v>
      </c>
      <c r="P11" s="1434" t="s">
        <v>821</v>
      </c>
      <c r="Q11" s="1274" t="s">
        <v>820</v>
      </c>
      <c r="R11" s="62" t="s">
        <v>819</v>
      </c>
      <c r="S11" s="659">
        <v>25000000</v>
      </c>
      <c r="T11" s="1424" t="s">
        <v>86</v>
      </c>
      <c r="U11" s="1426" t="s">
        <v>283</v>
      </c>
      <c r="V11" s="1428">
        <v>1468</v>
      </c>
      <c r="W11" s="1428">
        <v>1469</v>
      </c>
      <c r="X11" s="1428">
        <v>46</v>
      </c>
      <c r="Y11" s="1428">
        <v>2836</v>
      </c>
      <c r="Z11" s="1428">
        <v>30</v>
      </c>
      <c r="AA11" s="1428">
        <v>25</v>
      </c>
      <c r="AB11" s="1428">
        <v>0</v>
      </c>
      <c r="AC11" s="1428">
        <v>0</v>
      </c>
      <c r="AD11" s="1428">
        <v>0</v>
      </c>
      <c r="AE11" s="1428">
        <v>0</v>
      </c>
      <c r="AF11" s="1428">
        <v>0</v>
      </c>
      <c r="AG11" s="1428">
        <v>0</v>
      </c>
      <c r="AH11" s="1428">
        <v>0</v>
      </c>
      <c r="AI11" s="1428">
        <v>0</v>
      </c>
      <c r="AJ11" s="1428">
        <v>0</v>
      </c>
      <c r="AK11" s="1428">
        <f>SUM(X11:AJ11)</f>
        <v>2937</v>
      </c>
      <c r="AL11" s="1430">
        <v>44033</v>
      </c>
      <c r="AM11" s="1146">
        <v>44195</v>
      </c>
      <c r="AN11" s="1432" t="s">
        <v>651</v>
      </c>
      <c r="AO11" s="279">
        <v>0</v>
      </c>
    </row>
    <row r="12" spans="1:46" s="279" customFormat="1" ht="125.25" customHeight="1" x14ac:dyDescent="0.2">
      <c r="A12" s="123"/>
      <c r="B12" s="1139"/>
      <c r="C12" s="1139"/>
      <c r="D12" s="447"/>
      <c r="E12" s="1433"/>
      <c r="F12" s="1303"/>
      <c r="G12" s="744">
        <v>1905022</v>
      </c>
      <c r="H12" s="264" t="s">
        <v>817</v>
      </c>
      <c r="I12" s="192" t="s">
        <v>818</v>
      </c>
      <c r="J12" s="359">
        <v>12</v>
      </c>
      <c r="K12" s="1153"/>
      <c r="L12" s="1315"/>
      <c r="M12" s="1435"/>
      <c r="N12" s="534">
        <f>+S12/$O$11</f>
        <v>0.54109608465932857</v>
      </c>
      <c r="O12" s="1401"/>
      <c r="P12" s="1435"/>
      <c r="Q12" s="1287"/>
      <c r="R12" s="264" t="s">
        <v>817</v>
      </c>
      <c r="S12" s="710">
        <v>29477635</v>
      </c>
      <c r="T12" s="1425"/>
      <c r="U12" s="1427"/>
      <c r="V12" s="1429"/>
      <c r="W12" s="1429"/>
      <c r="X12" s="1429"/>
      <c r="Y12" s="1429"/>
      <c r="Z12" s="1429"/>
      <c r="AA12" s="1429"/>
      <c r="AB12" s="1429"/>
      <c r="AC12" s="1429"/>
      <c r="AD12" s="1429"/>
      <c r="AE12" s="1429"/>
      <c r="AF12" s="1429"/>
      <c r="AG12" s="1429"/>
      <c r="AH12" s="1429"/>
      <c r="AI12" s="1429"/>
      <c r="AJ12" s="1429"/>
      <c r="AK12" s="1429"/>
      <c r="AL12" s="1431"/>
      <c r="AM12" s="1148"/>
      <c r="AN12" s="1432"/>
    </row>
    <row r="13" spans="1:46" s="16" customFormat="1" ht="28.5" customHeight="1" x14ac:dyDescent="0.2">
      <c r="A13" s="123"/>
      <c r="B13" s="183"/>
      <c r="C13" s="183"/>
      <c r="D13" s="734">
        <v>25</v>
      </c>
      <c r="E13" s="321" t="s">
        <v>248</v>
      </c>
      <c r="F13" s="77"/>
      <c r="G13" s="75"/>
      <c r="H13" s="76"/>
      <c r="I13" s="76"/>
      <c r="J13" s="77"/>
      <c r="K13" s="77"/>
      <c r="L13" s="642"/>
      <c r="M13" s="639"/>
      <c r="N13" s="743"/>
      <c r="O13" s="742"/>
      <c r="P13" s="639"/>
      <c r="Q13" s="639"/>
      <c r="R13" s="639"/>
      <c r="S13" s="741"/>
      <c r="T13" s="642"/>
      <c r="U13" s="639"/>
      <c r="V13" s="642"/>
      <c r="W13" s="642"/>
      <c r="X13" s="642"/>
      <c r="Y13" s="642"/>
      <c r="Z13" s="642"/>
      <c r="AA13" s="642"/>
      <c r="AB13" s="642"/>
      <c r="AC13" s="642"/>
      <c r="AD13" s="642"/>
      <c r="AE13" s="642"/>
      <c r="AF13" s="642"/>
      <c r="AG13" s="642"/>
      <c r="AH13" s="642"/>
      <c r="AI13" s="642"/>
      <c r="AJ13" s="642"/>
      <c r="AK13" s="642"/>
      <c r="AL13" s="642"/>
      <c r="AM13" s="642"/>
      <c r="AN13" s="639"/>
    </row>
    <row r="14" spans="1:46" s="279" customFormat="1" ht="129" customHeight="1" x14ac:dyDescent="0.2">
      <c r="A14" s="543"/>
      <c r="B14" s="542"/>
      <c r="C14" s="542"/>
      <c r="D14" s="726"/>
      <c r="E14" s="740"/>
      <c r="F14" s="739"/>
      <c r="G14" s="351">
        <v>3301051</v>
      </c>
      <c r="H14" s="340" t="s">
        <v>814</v>
      </c>
      <c r="I14" s="193" t="s">
        <v>816</v>
      </c>
      <c r="J14" s="738">
        <v>50</v>
      </c>
      <c r="K14" s="359" t="s">
        <v>815</v>
      </c>
      <c r="L14" s="344" t="s">
        <v>769</v>
      </c>
      <c r="M14" s="737" t="s">
        <v>768</v>
      </c>
      <c r="N14" s="515">
        <f>+S14/(O14+O20+O25)</f>
        <v>0.18503937007874016</v>
      </c>
      <c r="O14" s="736">
        <f>+S14</f>
        <v>47000000</v>
      </c>
      <c r="P14" s="737" t="s">
        <v>767</v>
      </c>
      <c r="Q14" s="53" t="s">
        <v>766</v>
      </c>
      <c r="R14" s="343" t="s">
        <v>814</v>
      </c>
      <c r="S14" s="735">
        <v>47000000</v>
      </c>
      <c r="T14" s="736" t="s">
        <v>86</v>
      </c>
      <c r="U14" s="735" t="s">
        <v>283</v>
      </c>
      <c r="V14" s="344">
        <v>4600</v>
      </c>
      <c r="W14" s="344">
        <v>3810</v>
      </c>
      <c r="X14" s="344">
        <v>0</v>
      </c>
      <c r="Y14" s="344">
        <v>5300</v>
      </c>
      <c r="Z14" s="344">
        <v>2900</v>
      </c>
      <c r="AA14" s="344">
        <v>0</v>
      </c>
      <c r="AB14" s="344" t="s">
        <v>764</v>
      </c>
      <c r="AC14" s="344">
        <v>110</v>
      </c>
      <c r="AD14" s="344">
        <v>0</v>
      </c>
      <c r="AE14" s="344">
        <v>0</v>
      </c>
      <c r="AF14" s="344">
        <v>0</v>
      </c>
      <c r="AG14" s="344">
        <v>0</v>
      </c>
      <c r="AH14" s="344">
        <v>0</v>
      </c>
      <c r="AI14" s="344">
        <v>100</v>
      </c>
      <c r="AJ14" s="344">
        <v>0</v>
      </c>
      <c r="AK14" s="344">
        <v>8410</v>
      </c>
      <c r="AL14" s="625">
        <v>43832</v>
      </c>
      <c r="AM14" s="625">
        <v>44195</v>
      </c>
      <c r="AN14" s="480" t="s">
        <v>651</v>
      </c>
    </row>
    <row r="15" spans="1:46" s="16" customFormat="1" ht="27" customHeight="1" x14ac:dyDescent="0.2">
      <c r="A15" s="123"/>
      <c r="B15" s="183"/>
      <c r="C15" s="183"/>
      <c r="D15" s="734">
        <v>36</v>
      </c>
      <c r="E15" s="317" t="s">
        <v>813</v>
      </c>
      <c r="F15" s="317"/>
      <c r="G15" s="348"/>
      <c r="H15" s="308"/>
      <c r="I15" s="308"/>
      <c r="J15" s="314"/>
      <c r="K15" s="348"/>
      <c r="L15" s="314"/>
      <c r="M15" s="308"/>
      <c r="N15" s="733"/>
      <c r="O15" s="732"/>
      <c r="P15" s="311"/>
      <c r="Q15" s="311"/>
      <c r="R15" s="311"/>
      <c r="S15" s="731"/>
      <c r="T15" s="730"/>
      <c r="U15" s="729"/>
      <c r="V15" s="314"/>
      <c r="W15" s="314"/>
      <c r="X15" s="314"/>
      <c r="Y15" s="314"/>
      <c r="Z15" s="314"/>
      <c r="AA15" s="314"/>
      <c r="AB15" s="314"/>
      <c r="AC15" s="314"/>
      <c r="AD15" s="314"/>
      <c r="AE15" s="314"/>
      <c r="AF15" s="314"/>
      <c r="AG15" s="314"/>
      <c r="AH15" s="314"/>
      <c r="AI15" s="314"/>
      <c r="AJ15" s="314"/>
      <c r="AK15" s="314"/>
      <c r="AL15" s="314"/>
      <c r="AM15" s="314"/>
      <c r="AN15" s="446"/>
    </row>
    <row r="16" spans="1:46" s="16" customFormat="1" ht="126" customHeight="1" x14ac:dyDescent="0.2">
      <c r="A16" s="123"/>
      <c r="B16" s="183"/>
      <c r="C16" s="183"/>
      <c r="D16" s="172"/>
      <c r="E16" s="172"/>
      <c r="F16" s="243"/>
      <c r="G16" s="473" t="s">
        <v>325</v>
      </c>
      <c r="H16" s="203" t="s">
        <v>806</v>
      </c>
      <c r="I16" s="203" t="s">
        <v>812</v>
      </c>
      <c r="J16" s="360">
        <v>1</v>
      </c>
      <c r="K16" s="1151" t="s">
        <v>811</v>
      </c>
      <c r="L16" s="1315" t="s">
        <v>810</v>
      </c>
      <c r="M16" s="1422" t="s">
        <v>809</v>
      </c>
      <c r="N16" s="533">
        <f>+S16/O16</f>
        <v>0.54545454545454541</v>
      </c>
      <c r="O16" s="1401">
        <f>+S16+S17</f>
        <v>55000000</v>
      </c>
      <c r="P16" s="1316" t="s">
        <v>808</v>
      </c>
      <c r="Q16" s="1140" t="s">
        <v>807</v>
      </c>
      <c r="R16" s="203" t="s">
        <v>806</v>
      </c>
      <c r="S16" s="728">
        <v>30000000</v>
      </c>
      <c r="T16" s="1424" t="s">
        <v>86</v>
      </c>
      <c r="U16" s="1426" t="s">
        <v>283</v>
      </c>
      <c r="V16" s="1314">
        <v>2000</v>
      </c>
      <c r="W16" s="1314">
        <v>1900</v>
      </c>
      <c r="X16" s="1314">
        <v>2500</v>
      </c>
      <c r="Y16" s="1314">
        <v>700</v>
      </c>
      <c r="Z16" s="1314">
        <v>700</v>
      </c>
      <c r="AA16" s="1314">
        <v>0</v>
      </c>
      <c r="AB16" s="1314">
        <v>0</v>
      </c>
      <c r="AC16" s="1314">
        <v>0</v>
      </c>
      <c r="AD16" s="1314">
        <v>0</v>
      </c>
      <c r="AE16" s="1314">
        <v>0</v>
      </c>
      <c r="AF16" s="1314">
        <v>0</v>
      </c>
      <c r="AG16" s="1314">
        <v>0</v>
      </c>
      <c r="AH16" s="1314">
        <v>0</v>
      </c>
      <c r="AI16" s="1314">
        <v>0</v>
      </c>
      <c r="AJ16" s="1314">
        <v>0</v>
      </c>
      <c r="AK16" s="1314">
        <v>3900</v>
      </c>
      <c r="AL16" s="1398">
        <v>43832</v>
      </c>
      <c r="AM16" s="1398">
        <v>44195</v>
      </c>
      <c r="AN16" s="1301" t="s">
        <v>651</v>
      </c>
    </row>
    <row r="17" spans="1:42" s="16" customFormat="1" ht="93.75" customHeight="1" x14ac:dyDescent="0.2">
      <c r="A17" s="123"/>
      <c r="B17" s="1139"/>
      <c r="C17" s="1139"/>
      <c r="D17" s="447"/>
      <c r="E17" s="1284"/>
      <c r="F17" s="1138"/>
      <c r="G17" s="473" t="s">
        <v>325</v>
      </c>
      <c r="H17" s="62" t="s">
        <v>804</v>
      </c>
      <c r="I17" s="62" t="s">
        <v>805</v>
      </c>
      <c r="J17" s="159">
        <v>12</v>
      </c>
      <c r="K17" s="1153"/>
      <c r="L17" s="1399"/>
      <c r="M17" s="1423"/>
      <c r="N17" s="533">
        <f>+S17/O16</f>
        <v>0.45454545454545453</v>
      </c>
      <c r="O17" s="1417"/>
      <c r="P17" s="1301"/>
      <c r="Q17" s="1142"/>
      <c r="R17" s="62" t="s">
        <v>804</v>
      </c>
      <c r="S17" s="659">
        <v>25000000</v>
      </c>
      <c r="T17" s="1425"/>
      <c r="U17" s="1427"/>
      <c r="V17" s="1399"/>
      <c r="W17" s="1399"/>
      <c r="X17" s="1399"/>
      <c r="Y17" s="1399"/>
      <c r="Z17" s="1399"/>
      <c r="AA17" s="1399"/>
      <c r="AB17" s="1399"/>
      <c r="AC17" s="1399"/>
      <c r="AD17" s="1399"/>
      <c r="AE17" s="1399"/>
      <c r="AF17" s="1399"/>
      <c r="AG17" s="1399"/>
      <c r="AH17" s="1399"/>
      <c r="AI17" s="1399"/>
      <c r="AJ17" s="1399"/>
      <c r="AK17" s="1399"/>
      <c r="AL17" s="1421"/>
      <c r="AM17" s="1421"/>
      <c r="AN17" s="1298"/>
    </row>
    <row r="18" spans="1:42" s="279" customFormat="1" ht="173.25" customHeight="1" x14ac:dyDescent="0.2">
      <c r="A18" s="727"/>
      <c r="B18" s="1418"/>
      <c r="C18" s="1418"/>
      <c r="D18" s="726"/>
      <c r="E18" s="1419"/>
      <c r="F18" s="1420"/>
      <c r="G18" s="473" t="s">
        <v>325</v>
      </c>
      <c r="H18" s="62" t="s">
        <v>797</v>
      </c>
      <c r="I18" s="62" t="s">
        <v>803</v>
      </c>
      <c r="J18" s="159">
        <v>1</v>
      </c>
      <c r="K18" s="55" t="s">
        <v>802</v>
      </c>
      <c r="L18" s="504" t="s">
        <v>801</v>
      </c>
      <c r="M18" s="707" t="s">
        <v>800</v>
      </c>
      <c r="N18" s="58">
        <f>+O18/S18</f>
        <v>1</v>
      </c>
      <c r="O18" s="675">
        <f>+S18</f>
        <v>180000000</v>
      </c>
      <c r="P18" s="707" t="s">
        <v>799</v>
      </c>
      <c r="Q18" s="62" t="s">
        <v>798</v>
      </c>
      <c r="R18" s="62" t="s">
        <v>797</v>
      </c>
      <c r="S18" s="659">
        <v>180000000</v>
      </c>
      <c r="T18" s="673" t="s">
        <v>86</v>
      </c>
      <c r="U18" s="659" t="s">
        <v>283</v>
      </c>
      <c r="V18" s="504">
        <v>3900</v>
      </c>
      <c r="W18" s="504">
        <v>3600</v>
      </c>
      <c r="X18" s="504">
        <v>2000</v>
      </c>
      <c r="Y18" s="504">
        <v>4000</v>
      </c>
      <c r="Z18" s="504">
        <v>1000</v>
      </c>
      <c r="AA18" s="504">
        <v>500</v>
      </c>
      <c r="AB18" s="504">
        <v>0</v>
      </c>
      <c r="AC18" s="504">
        <v>0</v>
      </c>
      <c r="AD18" s="504">
        <v>0</v>
      </c>
      <c r="AE18" s="504">
        <v>0</v>
      </c>
      <c r="AF18" s="504">
        <v>0</v>
      </c>
      <c r="AG18" s="504">
        <v>0</v>
      </c>
      <c r="AH18" s="504">
        <v>0</v>
      </c>
      <c r="AI18" s="504">
        <v>0</v>
      </c>
      <c r="AJ18" s="504">
        <v>0</v>
      </c>
      <c r="AK18" s="504">
        <v>7500</v>
      </c>
      <c r="AL18" s="723">
        <v>43832</v>
      </c>
      <c r="AM18" s="723">
        <v>44195</v>
      </c>
      <c r="AN18" s="505" t="s">
        <v>651</v>
      </c>
      <c r="AO18" s="16"/>
      <c r="AP18" s="16"/>
    </row>
    <row r="19" spans="1:42" s="279" customFormat="1" ht="123.75" customHeight="1" x14ac:dyDescent="0.2">
      <c r="A19" s="722"/>
      <c r="B19" s="362"/>
      <c r="C19" s="362"/>
      <c r="D19" s="714"/>
      <c r="E19" s="714"/>
      <c r="F19" s="361"/>
      <c r="G19" s="473" t="s">
        <v>325</v>
      </c>
      <c r="H19" s="62" t="s">
        <v>790</v>
      </c>
      <c r="I19" s="62" t="s">
        <v>796</v>
      </c>
      <c r="J19" s="159">
        <v>1</v>
      </c>
      <c r="K19" s="55" t="s">
        <v>795</v>
      </c>
      <c r="L19" s="474" t="s">
        <v>794</v>
      </c>
      <c r="M19" s="725" t="s">
        <v>793</v>
      </c>
      <c r="N19" s="378">
        <f>+O19/S19</f>
        <v>1</v>
      </c>
      <c r="O19" s="702">
        <f>+S19</f>
        <v>240000000</v>
      </c>
      <c r="P19" s="725" t="s">
        <v>792</v>
      </c>
      <c r="Q19" s="62" t="s">
        <v>791</v>
      </c>
      <c r="R19" s="62" t="s">
        <v>790</v>
      </c>
      <c r="S19" s="717">
        <v>240000000</v>
      </c>
      <c r="T19" s="724" t="s">
        <v>86</v>
      </c>
      <c r="U19" s="659" t="s">
        <v>283</v>
      </c>
      <c r="V19" s="474">
        <v>8900</v>
      </c>
      <c r="W19" s="474">
        <v>8600</v>
      </c>
      <c r="X19" s="474">
        <v>12000</v>
      </c>
      <c r="Y19" s="474">
        <v>4000</v>
      </c>
      <c r="Z19" s="474">
        <v>1500</v>
      </c>
      <c r="AA19" s="474">
        <v>0</v>
      </c>
      <c r="AB19" s="474">
        <v>0</v>
      </c>
      <c r="AC19" s="474">
        <v>0</v>
      </c>
      <c r="AD19" s="474">
        <v>0</v>
      </c>
      <c r="AE19" s="474">
        <v>0</v>
      </c>
      <c r="AF19" s="474">
        <v>0</v>
      </c>
      <c r="AG19" s="474">
        <v>0</v>
      </c>
      <c r="AH19" s="474">
        <v>0</v>
      </c>
      <c r="AI19" s="474">
        <v>0</v>
      </c>
      <c r="AJ19" s="474">
        <v>0</v>
      </c>
      <c r="AK19" s="474">
        <v>17500</v>
      </c>
      <c r="AL19" s="723">
        <v>43832</v>
      </c>
      <c r="AM19" s="723">
        <v>44195</v>
      </c>
      <c r="AN19" s="505" t="s">
        <v>651</v>
      </c>
      <c r="AO19" s="16"/>
      <c r="AP19" s="16"/>
    </row>
    <row r="20" spans="1:42" s="279" customFormat="1" ht="109.5" customHeight="1" x14ac:dyDescent="0.2">
      <c r="A20" s="722"/>
      <c r="B20" s="362"/>
      <c r="C20" s="362"/>
      <c r="D20" s="714"/>
      <c r="E20" s="714"/>
      <c r="F20" s="361"/>
      <c r="G20" s="473" t="s">
        <v>325</v>
      </c>
      <c r="H20" s="62" t="s">
        <v>787</v>
      </c>
      <c r="I20" s="62" t="s">
        <v>789</v>
      </c>
      <c r="J20" s="159">
        <v>1</v>
      </c>
      <c r="K20" s="55" t="s">
        <v>788</v>
      </c>
      <c r="L20" s="474" t="s">
        <v>769</v>
      </c>
      <c r="M20" s="721" t="s">
        <v>768</v>
      </c>
      <c r="N20" s="378">
        <f>+O20/(S20+S14+S25)</f>
        <v>0.70866141732283461</v>
      </c>
      <c r="O20" s="702">
        <f>+S20</f>
        <v>180000000</v>
      </c>
      <c r="P20" s="707" t="s">
        <v>767</v>
      </c>
      <c r="Q20" s="62" t="s">
        <v>766</v>
      </c>
      <c r="R20" s="62" t="s">
        <v>787</v>
      </c>
      <c r="S20" s="717">
        <v>180000000</v>
      </c>
      <c r="T20" s="675" t="s">
        <v>86</v>
      </c>
      <c r="U20" s="689" t="s">
        <v>283</v>
      </c>
      <c r="V20" s="474">
        <v>4600</v>
      </c>
      <c r="W20" s="474">
        <v>3810</v>
      </c>
      <c r="X20" s="474">
        <v>0</v>
      </c>
      <c r="Y20" s="474">
        <v>5300</v>
      </c>
      <c r="Z20" s="474">
        <v>2900</v>
      </c>
      <c r="AA20" s="474">
        <v>0</v>
      </c>
      <c r="AB20" s="474" t="s">
        <v>764</v>
      </c>
      <c r="AC20" s="474">
        <v>110</v>
      </c>
      <c r="AD20" s="474">
        <v>0</v>
      </c>
      <c r="AE20" s="474">
        <v>0</v>
      </c>
      <c r="AF20" s="474">
        <v>0</v>
      </c>
      <c r="AG20" s="474">
        <v>0</v>
      </c>
      <c r="AH20" s="474">
        <v>0</v>
      </c>
      <c r="AI20" s="474">
        <v>100</v>
      </c>
      <c r="AJ20" s="474">
        <v>0</v>
      </c>
      <c r="AK20" s="474">
        <v>8410</v>
      </c>
      <c r="AL20" s="672">
        <v>43832</v>
      </c>
      <c r="AM20" s="672">
        <v>44195</v>
      </c>
      <c r="AN20" s="505" t="s">
        <v>651</v>
      </c>
      <c r="AO20" s="16"/>
      <c r="AP20" s="16"/>
    </row>
    <row r="21" spans="1:42" s="279" customFormat="1" ht="123" customHeight="1" x14ac:dyDescent="0.2">
      <c r="A21" s="662"/>
      <c r="D21" s="714"/>
      <c r="E21" s="714"/>
      <c r="F21" s="361"/>
      <c r="G21" s="473" t="s">
        <v>325</v>
      </c>
      <c r="H21" s="62" t="s">
        <v>784</v>
      </c>
      <c r="I21" s="62" t="s">
        <v>786</v>
      </c>
      <c r="J21" s="159">
        <v>12</v>
      </c>
      <c r="K21" s="55" t="s">
        <v>785</v>
      </c>
      <c r="L21" s="474" t="s">
        <v>753</v>
      </c>
      <c r="M21" s="704" t="s">
        <v>752</v>
      </c>
      <c r="N21" s="378">
        <f>+O21/(S21+S27)</f>
        <v>0.34210526315789475</v>
      </c>
      <c r="O21" s="702">
        <f>+S21</f>
        <v>13000000</v>
      </c>
      <c r="P21" s="704" t="s">
        <v>751</v>
      </c>
      <c r="Q21" s="62" t="s">
        <v>750</v>
      </c>
      <c r="R21" s="62" t="s">
        <v>784</v>
      </c>
      <c r="S21" s="717">
        <v>13000000</v>
      </c>
      <c r="T21" s="720">
        <v>88</v>
      </c>
      <c r="U21" s="657" t="s">
        <v>486</v>
      </c>
      <c r="V21" s="656">
        <v>4500</v>
      </c>
      <c r="W21" s="655">
        <v>4500</v>
      </c>
      <c r="X21" s="655">
        <v>1560</v>
      </c>
      <c r="Y21" s="655">
        <v>1560</v>
      </c>
      <c r="Z21" s="655">
        <v>1560</v>
      </c>
      <c r="AA21" s="200">
        <v>2000</v>
      </c>
      <c r="AB21" s="200">
        <v>400</v>
      </c>
      <c r="AC21" s="200">
        <v>400</v>
      </c>
      <c r="AD21" s="200">
        <v>400</v>
      </c>
      <c r="AE21" s="200">
        <v>50</v>
      </c>
      <c r="AF21" s="200">
        <v>50</v>
      </c>
      <c r="AG21" s="200">
        <v>70</v>
      </c>
      <c r="AH21" s="200">
        <v>50</v>
      </c>
      <c r="AI21" s="200">
        <v>500</v>
      </c>
      <c r="AJ21" s="200">
        <v>400</v>
      </c>
      <c r="AK21" s="654">
        <f>SUM(X21:AJ21)</f>
        <v>9000</v>
      </c>
      <c r="AL21" s="653">
        <v>44033</v>
      </c>
      <c r="AM21" s="653">
        <v>44195</v>
      </c>
      <c r="AN21" s="505" t="s">
        <v>651</v>
      </c>
      <c r="AO21" s="16"/>
      <c r="AP21" s="16"/>
    </row>
    <row r="22" spans="1:42" s="279" customFormat="1" ht="98.25" customHeight="1" x14ac:dyDescent="0.2">
      <c r="A22" s="662"/>
      <c r="D22" s="714"/>
      <c r="E22" s="714"/>
      <c r="F22" s="361"/>
      <c r="G22" s="473">
        <v>4102022</v>
      </c>
      <c r="H22" s="62" t="s">
        <v>780</v>
      </c>
      <c r="I22" s="62" t="s">
        <v>783</v>
      </c>
      <c r="J22" s="159">
        <v>6</v>
      </c>
      <c r="K22" s="259" t="s">
        <v>782</v>
      </c>
      <c r="L22" s="700" t="s">
        <v>662</v>
      </c>
      <c r="M22" s="718" t="s">
        <v>781</v>
      </c>
      <c r="N22" s="378">
        <f>+S22/(O49+O22)</f>
        <v>0.6875</v>
      </c>
      <c r="O22" s="719">
        <f>S22</f>
        <v>55000000</v>
      </c>
      <c r="P22" s="718" t="s">
        <v>660</v>
      </c>
      <c r="Q22" s="258" t="s">
        <v>659</v>
      </c>
      <c r="R22" s="62" t="s">
        <v>780</v>
      </c>
      <c r="S22" s="717">
        <v>55000000</v>
      </c>
      <c r="T22" s="716" t="s">
        <v>779</v>
      </c>
      <c r="U22" s="716" t="s">
        <v>283</v>
      </c>
      <c r="V22" s="715">
        <v>2080</v>
      </c>
      <c r="W22" s="715">
        <v>1920</v>
      </c>
      <c r="X22" s="715">
        <v>2500</v>
      </c>
      <c r="Y22" s="715">
        <v>1500</v>
      </c>
      <c r="Z22" s="715">
        <v>0</v>
      </c>
      <c r="AA22" s="715">
        <v>0</v>
      </c>
      <c r="AB22" s="715">
        <v>40</v>
      </c>
      <c r="AC22" s="715">
        <v>40</v>
      </c>
      <c r="AD22" s="715">
        <v>0</v>
      </c>
      <c r="AE22" s="715">
        <v>0</v>
      </c>
      <c r="AF22" s="715">
        <v>0</v>
      </c>
      <c r="AG22" s="715">
        <v>0</v>
      </c>
      <c r="AH22" s="715">
        <v>40</v>
      </c>
      <c r="AI22" s="715">
        <v>0</v>
      </c>
      <c r="AJ22" s="715">
        <v>0</v>
      </c>
      <c r="AK22" s="715">
        <v>4000</v>
      </c>
      <c r="AL22" s="715">
        <v>44033</v>
      </c>
      <c r="AM22" s="715">
        <v>44195</v>
      </c>
      <c r="AN22" s="715" t="s">
        <v>651</v>
      </c>
      <c r="AO22" s="16"/>
      <c r="AP22" s="16"/>
    </row>
    <row r="23" spans="1:42" s="279" customFormat="1" ht="119.25" customHeight="1" x14ac:dyDescent="0.2">
      <c r="A23" s="662"/>
      <c r="D23" s="667"/>
      <c r="E23" s="714"/>
      <c r="F23" s="361"/>
      <c r="G23" s="473">
        <v>4102038</v>
      </c>
      <c r="H23" s="264" t="s">
        <v>772</v>
      </c>
      <c r="I23" s="62" t="s">
        <v>778</v>
      </c>
      <c r="J23" s="159">
        <v>10</v>
      </c>
      <c r="K23" s="55" t="s">
        <v>777</v>
      </c>
      <c r="L23" s="474" t="s">
        <v>776</v>
      </c>
      <c r="M23" s="661" t="s">
        <v>775</v>
      </c>
      <c r="N23" s="713">
        <f>+O23/S23</f>
        <v>1</v>
      </c>
      <c r="O23" s="702">
        <f>+S23</f>
        <v>14000000</v>
      </c>
      <c r="P23" s="661" t="s">
        <v>774</v>
      </c>
      <c r="Q23" s="264" t="s">
        <v>773</v>
      </c>
      <c r="R23" s="264" t="s">
        <v>772</v>
      </c>
      <c r="S23" s="712">
        <v>14000000</v>
      </c>
      <c r="T23" s="711" t="s">
        <v>86</v>
      </c>
      <c r="U23" s="710" t="s">
        <v>283</v>
      </c>
      <c r="V23" s="709">
        <v>0</v>
      </c>
      <c r="W23" s="709">
        <v>33</v>
      </c>
      <c r="X23" s="709">
        <v>0</v>
      </c>
      <c r="Y23" s="709">
        <v>33</v>
      </c>
      <c r="Z23" s="709">
        <v>0</v>
      </c>
      <c r="AA23" s="709">
        <v>0</v>
      </c>
      <c r="AB23" s="709">
        <v>0</v>
      </c>
      <c r="AC23" s="709">
        <v>0</v>
      </c>
      <c r="AD23" s="709">
        <v>0</v>
      </c>
      <c r="AE23" s="709">
        <v>0</v>
      </c>
      <c r="AF23" s="709">
        <v>0</v>
      </c>
      <c r="AG23" s="709">
        <v>0</v>
      </c>
      <c r="AH23" s="709">
        <v>0</v>
      </c>
      <c r="AI23" s="709">
        <v>0</v>
      </c>
      <c r="AJ23" s="200">
        <v>0</v>
      </c>
      <c r="AK23" s="709">
        <f>SUM(X23:AJ23)</f>
        <v>33</v>
      </c>
      <c r="AL23" s="653">
        <v>44033</v>
      </c>
      <c r="AM23" s="653">
        <v>44195</v>
      </c>
      <c r="AN23" s="505" t="s">
        <v>651</v>
      </c>
      <c r="AO23" s="16"/>
      <c r="AP23" s="16"/>
    </row>
    <row r="24" spans="1:42" s="17" customFormat="1" ht="21.75" customHeight="1" x14ac:dyDescent="0.2">
      <c r="A24" s="197"/>
      <c r="D24" s="645">
        <v>37</v>
      </c>
      <c r="E24" s="644" t="s">
        <v>324</v>
      </c>
      <c r="F24" s="643"/>
      <c r="G24" s="642"/>
      <c r="H24" s="639"/>
      <c r="I24" s="639"/>
      <c r="J24" s="635"/>
      <c r="K24" s="642"/>
      <c r="L24" s="670"/>
      <c r="M24" s="639"/>
      <c r="N24" s="641"/>
      <c r="O24" s="637"/>
      <c r="P24" s="639"/>
      <c r="Q24" s="639"/>
      <c r="R24" s="639"/>
      <c r="S24" s="640"/>
      <c r="T24" s="671"/>
      <c r="U24" s="636"/>
      <c r="V24" s="670"/>
      <c r="W24" s="670"/>
      <c r="X24" s="670"/>
      <c r="Y24" s="670"/>
      <c r="Z24" s="670"/>
      <c r="AA24" s="670"/>
      <c r="AB24" s="670"/>
      <c r="AC24" s="670"/>
      <c r="AD24" s="670"/>
      <c r="AE24" s="670"/>
      <c r="AF24" s="670"/>
      <c r="AG24" s="670"/>
      <c r="AH24" s="670"/>
      <c r="AI24" s="670"/>
      <c r="AJ24" s="670"/>
      <c r="AK24" s="670"/>
      <c r="AL24" s="635"/>
      <c r="AM24" s="635"/>
      <c r="AN24" s="639"/>
    </row>
    <row r="25" spans="1:42" s="279" customFormat="1" ht="108.75" customHeight="1" x14ac:dyDescent="0.2">
      <c r="A25" s="662"/>
      <c r="C25" s="16"/>
      <c r="D25" s="708"/>
      <c r="E25" s="694"/>
      <c r="F25" s="693"/>
      <c r="G25" s="686">
        <v>4103059</v>
      </c>
      <c r="H25" s="505" t="s">
        <v>765</v>
      </c>
      <c r="I25" s="62" t="s">
        <v>771</v>
      </c>
      <c r="J25" s="159">
        <v>8</v>
      </c>
      <c r="K25" s="55" t="s">
        <v>770</v>
      </c>
      <c r="L25" s="474" t="s">
        <v>769</v>
      </c>
      <c r="M25" s="505" t="s">
        <v>768</v>
      </c>
      <c r="N25" s="676">
        <f>+S25/(O25+O31+O37)</f>
        <v>0.11392405063291139</v>
      </c>
      <c r="O25" s="702">
        <f>+S25</f>
        <v>27000000</v>
      </c>
      <c r="P25" s="707" t="s">
        <v>767</v>
      </c>
      <c r="Q25" s="62" t="s">
        <v>766</v>
      </c>
      <c r="R25" s="505" t="s">
        <v>765</v>
      </c>
      <c r="S25" s="689">
        <v>27000000</v>
      </c>
      <c r="T25" s="658" t="s">
        <v>86</v>
      </c>
      <c r="U25" s="657" t="s">
        <v>283</v>
      </c>
      <c r="V25" s="474">
        <v>4600</v>
      </c>
      <c r="W25" s="474">
        <v>3810</v>
      </c>
      <c r="X25" s="474">
        <v>0</v>
      </c>
      <c r="Y25" s="474">
        <v>5300</v>
      </c>
      <c r="Z25" s="474">
        <v>2900</v>
      </c>
      <c r="AA25" s="474">
        <v>0</v>
      </c>
      <c r="AB25" s="474" t="s">
        <v>764</v>
      </c>
      <c r="AC25" s="474">
        <v>110</v>
      </c>
      <c r="AD25" s="474">
        <v>0</v>
      </c>
      <c r="AE25" s="474">
        <v>0</v>
      </c>
      <c r="AF25" s="474">
        <v>0</v>
      </c>
      <c r="AG25" s="474">
        <v>0</v>
      </c>
      <c r="AH25" s="474">
        <v>0</v>
      </c>
      <c r="AI25" s="474">
        <v>100</v>
      </c>
      <c r="AJ25" s="474">
        <v>0</v>
      </c>
      <c r="AK25" s="474">
        <v>8410</v>
      </c>
      <c r="AL25" s="672">
        <v>43832</v>
      </c>
      <c r="AM25" s="672">
        <v>44195</v>
      </c>
      <c r="AN25" s="505" t="s">
        <v>651</v>
      </c>
    </row>
    <row r="26" spans="1:42" s="279" customFormat="1" ht="89.25" customHeight="1" x14ac:dyDescent="0.2">
      <c r="A26" s="662"/>
      <c r="C26" s="16"/>
      <c r="D26" s="699"/>
      <c r="E26" s="684"/>
      <c r="F26" s="683"/>
      <c r="G26" s="55">
        <v>4103052</v>
      </c>
      <c r="H26" s="62" t="s">
        <v>757</v>
      </c>
      <c r="I26" s="62" t="s">
        <v>763</v>
      </c>
      <c r="J26" s="159">
        <v>1</v>
      </c>
      <c r="K26" s="55" t="s">
        <v>762</v>
      </c>
      <c r="L26" s="504" t="s">
        <v>761</v>
      </c>
      <c r="M26" s="505" t="s">
        <v>760</v>
      </c>
      <c r="N26" s="676">
        <f>+O26/S26</f>
        <v>1</v>
      </c>
      <c r="O26" s="702">
        <f>+S26</f>
        <v>44520000</v>
      </c>
      <c r="P26" s="505" t="s">
        <v>759</v>
      </c>
      <c r="Q26" s="505" t="s">
        <v>758</v>
      </c>
      <c r="R26" s="62" t="s">
        <v>757</v>
      </c>
      <c r="S26" s="659">
        <v>44520000</v>
      </c>
      <c r="T26" s="706">
        <v>20</v>
      </c>
      <c r="U26" s="659" t="s">
        <v>756</v>
      </c>
      <c r="V26" s="504">
        <v>704</v>
      </c>
      <c r="W26" s="504">
        <v>896</v>
      </c>
      <c r="X26" s="504">
        <v>0</v>
      </c>
      <c r="Y26" s="504">
        <v>0</v>
      </c>
      <c r="Z26" s="504">
        <v>1600</v>
      </c>
      <c r="AA26" s="504">
        <v>0</v>
      </c>
      <c r="AB26" s="504">
        <v>0</v>
      </c>
      <c r="AC26" s="504">
        <v>0</v>
      </c>
      <c r="AD26" s="504">
        <v>0</v>
      </c>
      <c r="AE26" s="504">
        <v>0</v>
      </c>
      <c r="AF26" s="504">
        <v>0</v>
      </c>
      <c r="AG26" s="504">
        <v>0</v>
      </c>
      <c r="AH26" s="504">
        <v>0</v>
      </c>
      <c r="AI26" s="504">
        <v>0</v>
      </c>
      <c r="AJ26" s="504">
        <v>0</v>
      </c>
      <c r="AK26" s="504">
        <v>1600</v>
      </c>
      <c r="AL26" s="672">
        <v>43832</v>
      </c>
      <c r="AM26" s="672">
        <v>44195</v>
      </c>
      <c r="AN26" s="505" t="s">
        <v>651</v>
      </c>
    </row>
    <row r="27" spans="1:42" s="279" customFormat="1" ht="117.75" customHeight="1" thickBot="1" x14ac:dyDescent="0.25">
      <c r="A27" s="662"/>
      <c r="C27" s="16"/>
      <c r="D27" s="699"/>
      <c r="E27" s="684"/>
      <c r="F27" s="683"/>
      <c r="G27" s="474">
        <v>4103050</v>
      </c>
      <c r="H27" s="475" t="s">
        <v>749</v>
      </c>
      <c r="I27" s="62" t="s">
        <v>755</v>
      </c>
      <c r="J27" s="159">
        <v>12</v>
      </c>
      <c r="K27" s="55" t="s">
        <v>754</v>
      </c>
      <c r="L27" s="703" t="s">
        <v>753</v>
      </c>
      <c r="M27" s="682" t="s">
        <v>752</v>
      </c>
      <c r="N27" s="705">
        <f>+O27/(S27+S21)</f>
        <v>0.65789473684210531</v>
      </c>
      <c r="O27" s="702">
        <f>+S27</f>
        <v>25000000</v>
      </c>
      <c r="P27" s="704" t="s">
        <v>751</v>
      </c>
      <c r="Q27" s="62" t="s">
        <v>750</v>
      </c>
      <c r="R27" s="475" t="s">
        <v>749</v>
      </c>
      <c r="S27" s="695">
        <v>25000000</v>
      </c>
      <c r="T27" s="690">
        <v>88</v>
      </c>
      <c r="U27" s="689" t="s">
        <v>486</v>
      </c>
      <c r="V27" s="656">
        <v>4500</v>
      </c>
      <c r="W27" s="655">
        <v>4500</v>
      </c>
      <c r="X27" s="655">
        <v>1560</v>
      </c>
      <c r="Y27" s="655">
        <v>1560</v>
      </c>
      <c r="Z27" s="655">
        <v>1560</v>
      </c>
      <c r="AA27" s="200">
        <v>2000</v>
      </c>
      <c r="AB27" s="200">
        <v>400</v>
      </c>
      <c r="AC27" s="200">
        <v>400</v>
      </c>
      <c r="AD27" s="200">
        <v>400</v>
      </c>
      <c r="AE27" s="200">
        <v>50</v>
      </c>
      <c r="AF27" s="200">
        <v>50</v>
      </c>
      <c r="AG27" s="200">
        <v>70</v>
      </c>
      <c r="AH27" s="200">
        <v>50</v>
      </c>
      <c r="AI27" s="200">
        <v>500</v>
      </c>
      <c r="AJ27" s="200">
        <v>400</v>
      </c>
      <c r="AK27" s="654">
        <f>SUM(X27:AJ27)</f>
        <v>9000</v>
      </c>
      <c r="AL27" s="653">
        <v>44033</v>
      </c>
      <c r="AM27" s="653">
        <v>44195</v>
      </c>
      <c r="AN27" s="505" t="s">
        <v>651</v>
      </c>
    </row>
    <row r="28" spans="1:42" s="279" customFormat="1" ht="158.25" customHeight="1" x14ac:dyDescent="0.2">
      <c r="A28" s="662"/>
      <c r="C28" s="16"/>
      <c r="D28" s="699"/>
      <c r="E28" s="684"/>
      <c r="F28" s="683"/>
      <c r="G28" s="686">
        <v>4103058</v>
      </c>
      <c r="H28" s="505" t="s">
        <v>746</v>
      </c>
      <c r="I28" s="62" t="s">
        <v>748</v>
      </c>
      <c r="J28" s="159">
        <v>1</v>
      </c>
      <c r="K28" s="55" t="s">
        <v>747</v>
      </c>
      <c r="L28" s="703" t="s">
        <v>725</v>
      </c>
      <c r="M28" s="505" t="s">
        <v>724</v>
      </c>
      <c r="N28" s="676">
        <f>+S28/(O28+O33)</f>
        <v>0.51923076923076927</v>
      </c>
      <c r="O28" s="702">
        <f>+S28</f>
        <v>27000000</v>
      </c>
      <c r="P28" s="505" t="s">
        <v>723</v>
      </c>
      <c r="Q28" s="505" t="s">
        <v>722</v>
      </c>
      <c r="R28" s="505" t="s">
        <v>746</v>
      </c>
      <c r="S28" s="689">
        <v>27000000</v>
      </c>
      <c r="T28" s="658" t="s">
        <v>86</v>
      </c>
      <c r="U28" s="657" t="s">
        <v>283</v>
      </c>
      <c r="V28" s="701">
        <v>2360</v>
      </c>
      <c r="W28" s="701">
        <v>2360</v>
      </c>
      <c r="X28" s="701">
        <v>1500</v>
      </c>
      <c r="Y28" s="701">
        <v>480</v>
      </c>
      <c r="Z28" s="701">
        <v>1200</v>
      </c>
      <c r="AA28" s="701">
        <v>1500</v>
      </c>
      <c r="AB28" s="701">
        <v>20</v>
      </c>
      <c r="AC28" s="701">
        <v>20</v>
      </c>
      <c r="AD28" s="701">
        <v>0</v>
      </c>
      <c r="AE28" s="701">
        <v>0</v>
      </c>
      <c r="AF28" s="701">
        <v>0</v>
      </c>
      <c r="AG28" s="701">
        <v>0</v>
      </c>
      <c r="AH28" s="701">
        <v>1000</v>
      </c>
      <c r="AI28" s="701">
        <v>0</v>
      </c>
      <c r="AJ28" s="701">
        <v>0</v>
      </c>
      <c r="AK28" s="701">
        <f>SUM(X28:AD28)</f>
        <v>4720</v>
      </c>
      <c r="AL28" s="653">
        <v>44033</v>
      </c>
      <c r="AM28" s="653">
        <v>44195</v>
      </c>
      <c r="AN28" s="505" t="s">
        <v>651</v>
      </c>
    </row>
    <row r="29" spans="1:42" s="279" customFormat="1" ht="123.75" customHeight="1" x14ac:dyDescent="0.2">
      <c r="A29" s="662"/>
      <c r="C29" s="16"/>
      <c r="D29" s="699"/>
      <c r="E29" s="684"/>
      <c r="F29" s="683"/>
      <c r="G29" s="686" t="s">
        <v>325</v>
      </c>
      <c r="H29" s="505" t="s">
        <v>739</v>
      </c>
      <c r="I29" s="62" t="s">
        <v>745</v>
      </c>
      <c r="J29" s="159">
        <v>2</v>
      </c>
      <c r="K29" s="1151" t="s">
        <v>744</v>
      </c>
      <c r="L29" s="1314" t="s">
        <v>743</v>
      </c>
      <c r="M29" s="1298" t="s">
        <v>742</v>
      </c>
      <c r="N29" s="676">
        <f>+S29/O29</f>
        <v>0.37735849056603776</v>
      </c>
      <c r="O29" s="1400">
        <f>+S29+S30</f>
        <v>79500000</v>
      </c>
      <c r="P29" s="1298" t="s">
        <v>741</v>
      </c>
      <c r="Q29" s="1298" t="s">
        <v>740</v>
      </c>
      <c r="R29" s="505" t="s">
        <v>739</v>
      </c>
      <c r="S29" s="689">
        <v>30000000</v>
      </c>
      <c r="T29" s="1400" t="s">
        <v>86</v>
      </c>
      <c r="U29" s="1410" t="s">
        <v>283</v>
      </c>
      <c r="V29" s="700">
        <v>0</v>
      </c>
      <c r="W29" s="700">
        <v>0</v>
      </c>
      <c r="X29" s="700">
        <v>0</v>
      </c>
      <c r="Y29" s="700">
        <v>0</v>
      </c>
      <c r="Z29" s="700">
        <v>0</v>
      </c>
      <c r="AA29" s="700">
        <v>0</v>
      </c>
      <c r="AB29" s="700">
        <v>0</v>
      </c>
      <c r="AC29" s="700">
        <v>0</v>
      </c>
      <c r="AD29" s="700">
        <v>0</v>
      </c>
      <c r="AE29" s="700">
        <v>0</v>
      </c>
      <c r="AF29" s="700">
        <v>0</v>
      </c>
      <c r="AG29" s="700">
        <v>0</v>
      </c>
      <c r="AH29" s="700">
        <v>0</v>
      </c>
      <c r="AI29" s="700">
        <v>0</v>
      </c>
      <c r="AJ29" s="700">
        <v>0</v>
      </c>
      <c r="AK29" s="700">
        <v>500</v>
      </c>
      <c r="AL29" s="1412">
        <v>44033</v>
      </c>
      <c r="AM29" s="1412">
        <v>44195</v>
      </c>
      <c r="AN29" s="1298" t="s">
        <v>651</v>
      </c>
    </row>
    <row r="30" spans="1:42" s="279" customFormat="1" ht="97.5" customHeight="1" x14ac:dyDescent="0.2">
      <c r="A30" s="662"/>
      <c r="C30" s="16"/>
      <c r="D30" s="699"/>
      <c r="E30" s="684"/>
      <c r="F30" s="683"/>
      <c r="G30" s="698" t="s">
        <v>325</v>
      </c>
      <c r="H30" s="475" t="s">
        <v>737</v>
      </c>
      <c r="I30" s="62" t="s">
        <v>738</v>
      </c>
      <c r="J30" s="159">
        <v>2</v>
      </c>
      <c r="K30" s="1153"/>
      <c r="L30" s="1399"/>
      <c r="M30" s="1298"/>
      <c r="N30" s="676">
        <f>+S30/O29</f>
        <v>0.62264150943396224</v>
      </c>
      <c r="O30" s="1417"/>
      <c r="P30" s="1298"/>
      <c r="Q30" s="1298"/>
      <c r="R30" s="475" t="s">
        <v>737</v>
      </c>
      <c r="S30" s="695">
        <v>49500000</v>
      </c>
      <c r="T30" s="1417"/>
      <c r="U30" s="1411"/>
      <c r="V30" s="697"/>
      <c r="W30" s="697"/>
      <c r="X30" s="697"/>
      <c r="Y30" s="697"/>
      <c r="Z30" s="697"/>
      <c r="AA30" s="697"/>
      <c r="AB30" s="697"/>
      <c r="AC30" s="697"/>
      <c r="AD30" s="697"/>
      <c r="AE30" s="697"/>
      <c r="AF30" s="697"/>
      <c r="AG30" s="697"/>
      <c r="AH30" s="697"/>
      <c r="AI30" s="697"/>
      <c r="AJ30" s="697"/>
      <c r="AK30" s="697"/>
      <c r="AL30" s="1297"/>
      <c r="AM30" s="1297"/>
      <c r="AN30" s="1298"/>
    </row>
    <row r="31" spans="1:42" s="279" customFormat="1" ht="110.25" customHeight="1" x14ac:dyDescent="0.2">
      <c r="A31" s="662"/>
      <c r="C31" s="16"/>
      <c r="D31" s="696"/>
      <c r="E31" s="679"/>
      <c r="F31" s="678"/>
      <c r="G31" s="686" t="s">
        <v>325</v>
      </c>
      <c r="H31" s="475" t="s">
        <v>730</v>
      </c>
      <c r="I31" s="62" t="s">
        <v>736</v>
      </c>
      <c r="J31" s="159">
        <v>1</v>
      </c>
      <c r="K31" s="55" t="s">
        <v>735</v>
      </c>
      <c r="L31" s="504" t="s">
        <v>734</v>
      </c>
      <c r="M31" s="505" t="s">
        <v>733</v>
      </c>
      <c r="N31" s="676">
        <f>+S31/O31</f>
        <v>1</v>
      </c>
      <c r="O31" s="675">
        <f>+S31</f>
        <v>70000000</v>
      </c>
      <c r="P31" s="505" t="s">
        <v>732</v>
      </c>
      <c r="Q31" s="505" t="s">
        <v>731</v>
      </c>
      <c r="R31" s="475" t="s">
        <v>730</v>
      </c>
      <c r="S31" s="695">
        <v>70000000</v>
      </c>
      <c r="T31" s="658" t="s">
        <v>86</v>
      </c>
      <c r="U31" s="657" t="s">
        <v>283</v>
      </c>
      <c r="V31" s="504">
        <v>0</v>
      </c>
      <c r="W31" s="504">
        <v>0</v>
      </c>
      <c r="X31" s="504">
        <v>0</v>
      </c>
      <c r="Y31" s="504">
        <v>0</v>
      </c>
      <c r="Z31" s="504">
        <v>0</v>
      </c>
      <c r="AA31" s="504">
        <v>0</v>
      </c>
      <c r="AB31" s="504">
        <v>0</v>
      </c>
      <c r="AC31" s="504">
        <v>0</v>
      </c>
      <c r="AD31" s="504">
        <v>0</v>
      </c>
      <c r="AE31" s="504">
        <v>0</v>
      </c>
      <c r="AF31" s="504">
        <v>0</v>
      </c>
      <c r="AG31" s="504">
        <v>0</v>
      </c>
      <c r="AH31" s="504">
        <v>0</v>
      </c>
      <c r="AI31" s="504">
        <v>0</v>
      </c>
      <c r="AJ31" s="504">
        <v>0</v>
      </c>
      <c r="AK31" s="504">
        <v>700</v>
      </c>
      <c r="AL31" s="672">
        <v>44033</v>
      </c>
      <c r="AM31" s="672">
        <v>44195</v>
      </c>
      <c r="AN31" s="505" t="s">
        <v>651</v>
      </c>
    </row>
    <row r="32" spans="1:42" s="17" customFormat="1" ht="25.5" customHeight="1" thickBot="1" x14ac:dyDescent="0.25">
      <c r="A32" s="197"/>
      <c r="D32" s="645">
        <v>38</v>
      </c>
      <c r="E32" s="644" t="s">
        <v>729</v>
      </c>
      <c r="F32" s="643"/>
      <c r="G32" s="642"/>
      <c r="H32" s="639"/>
      <c r="I32" s="639"/>
      <c r="J32" s="635"/>
      <c r="K32" s="642"/>
      <c r="L32" s="670"/>
      <c r="M32" s="639"/>
      <c r="N32" s="641"/>
      <c r="O32" s="637"/>
      <c r="P32" s="639"/>
      <c r="Q32" s="639"/>
      <c r="R32" s="639"/>
      <c r="S32" s="640"/>
      <c r="T32" s="671"/>
      <c r="U32" s="636"/>
      <c r="V32" s="670"/>
      <c r="W32" s="670"/>
      <c r="X32" s="670"/>
      <c r="Y32" s="670"/>
      <c r="Z32" s="670"/>
      <c r="AA32" s="670"/>
      <c r="AB32" s="670"/>
      <c r="AC32" s="670"/>
      <c r="AD32" s="670"/>
      <c r="AE32" s="670"/>
      <c r="AF32" s="670"/>
      <c r="AG32" s="670"/>
      <c r="AH32" s="670"/>
      <c r="AI32" s="670"/>
      <c r="AJ32" s="670"/>
      <c r="AK32" s="670"/>
      <c r="AL32" s="635"/>
      <c r="AM32" s="635"/>
      <c r="AN32" s="639"/>
    </row>
    <row r="33" spans="1:40" s="279" customFormat="1" ht="54" customHeight="1" x14ac:dyDescent="0.2">
      <c r="A33" s="662"/>
      <c r="D33" s="669"/>
      <c r="E33" s="694"/>
      <c r="F33" s="693"/>
      <c r="G33" s="1413" t="s">
        <v>728</v>
      </c>
      <c r="H33" s="1300" t="s">
        <v>721</v>
      </c>
      <c r="I33" s="62" t="s">
        <v>727</v>
      </c>
      <c r="J33" s="55">
        <v>12</v>
      </c>
      <c r="K33" s="1151" t="s">
        <v>726</v>
      </c>
      <c r="L33" s="1314" t="s">
        <v>725</v>
      </c>
      <c r="M33" s="1300" t="s">
        <v>724</v>
      </c>
      <c r="N33" s="1415">
        <f>+S33/(O33+O28)</f>
        <v>0.75</v>
      </c>
      <c r="O33" s="691">
        <v>25000000</v>
      </c>
      <c r="P33" s="1314" t="s">
        <v>723</v>
      </c>
      <c r="Q33" s="1314" t="s">
        <v>722</v>
      </c>
      <c r="R33" s="1300" t="s">
        <v>721</v>
      </c>
      <c r="S33" s="1400">
        <v>39000000</v>
      </c>
      <c r="T33" s="1400" t="s">
        <v>86</v>
      </c>
      <c r="U33" s="1410" t="s">
        <v>283</v>
      </c>
      <c r="V33" s="1408">
        <v>2360</v>
      </c>
      <c r="W33" s="1408">
        <v>2360</v>
      </c>
      <c r="X33" s="1408">
        <v>1500</v>
      </c>
      <c r="Y33" s="1408">
        <v>480</v>
      </c>
      <c r="Z33" s="1408">
        <v>1200</v>
      </c>
      <c r="AA33" s="1408">
        <v>1500</v>
      </c>
      <c r="AB33" s="1408">
        <v>20</v>
      </c>
      <c r="AC33" s="1408">
        <v>20</v>
      </c>
      <c r="AD33" s="1408">
        <v>0</v>
      </c>
      <c r="AE33" s="1408">
        <v>0</v>
      </c>
      <c r="AF33" s="1408">
        <v>0</v>
      </c>
      <c r="AG33" s="1408">
        <v>0</v>
      </c>
      <c r="AH33" s="1408">
        <v>1000</v>
      </c>
      <c r="AI33" s="1408">
        <v>0</v>
      </c>
      <c r="AJ33" s="1408">
        <v>0</v>
      </c>
      <c r="AK33" s="1408">
        <f>SUM(X33:AD33)</f>
        <v>4720</v>
      </c>
      <c r="AL33" s="1398">
        <v>44033</v>
      </c>
      <c r="AM33" s="1398">
        <v>44195</v>
      </c>
      <c r="AN33" s="1300" t="s">
        <v>651</v>
      </c>
    </row>
    <row r="34" spans="1:40" s="279" customFormat="1" ht="57" customHeight="1" thickBot="1" x14ac:dyDescent="0.25">
      <c r="A34" s="662"/>
      <c r="D34" s="688"/>
      <c r="E34" s="684"/>
      <c r="F34" s="683"/>
      <c r="G34" s="1414"/>
      <c r="H34" s="1301"/>
      <c r="I34" s="62" t="s">
        <v>720</v>
      </c>
      <c r="J34" s="692">
        <v>20</v>
      </c>
      <c r="K34" s="1153"/>
      <c r="L34" s="1399"/>
      <c r="M34" s="1301"/>
      <c r="N34" s="1416">
        <f>+S34/(O34+O39)</f>
        <v>0</v>
      </c>
      <c r="O34" s="691">
        <v>14000000</v>
      </c>
      <c r="P34" s="1399"/>
      <c r="Q34" s="1399"/>
      <c r="R34" s="1301"/>
      <c r="S34" s="1417"/>
      <c r="T34" s="1417"/>
      <c r="U34" s="1411"/>
      <c r="V34" s="1409"/>
      <c r="W34" s="1409"/>
      <c r="X34" s="1409"/>
      <c r="Y34" s="1409"/>
      <c r="Z34" s="1409"/>
      <c r="AA34" s="1409"/>
      <c r="AB34" s="1409"/>
      <c r="AC34" s="1409"/>
      <c r="AD34" s="1409"/>
      <c r="AE34" s="1409"/>
      <c r="AF34" s="1409"/>
      <c r="AG34" s="1409"/>
      <c r="AH34" s="1409"/>
      <c r="AI34" s="1409"/>
      <c r="AJ34" s="1409"/>
      <c r="AK34" s="1409"/>
      <c r="AL34" s="1399"/>
      <c r="AM34" s="1399"/>
      <c r="AN34" s="1301"/>
    </row>
    <row r="35" spans="1:40" s="279" customFormat="1" ht="81" customHeight="1" x14ac:dyDescent="0.2">
      <c r="A35" s="662"/>
      <c r="D35" s="688"/>
      <c r="E35" s="684"/>
      <c r="F35" s="683"/>
      <c r="G35" s="686" t="s">
        <v>719</v>
      </c>
      <c r="H35" s="505" t="s">
        <v>712</v>
      </c>
      <c r="I35" s="62" t="s">
        <v>718</v>
      </c>
      <c r="J35" s="55">
        <v>12</v>
      </c>
      <c r="K35" s="55" t="s">
        <v>717</v>
      </c>
      <c r="L35" s="504" t="s">
        <v>716</v>
      </c>
      <c r="M35" s="505" t="s">
        <v>715</v>
      </c>
      <c r="N35" s="676">
        <f>+S35/O35</f>
        <v>1</v>
      </c>
      <c r="O35" s="675">
        <f>+S35</f>
        <v>18000000</v>
      </c>
      <c r="P35" s="505" t="s">
        <v>714</v>
      </c>
      <c r="Q35" s="505" t="s">
        <v>713</v>
      </c>
      <c r="R35" s="505" t="s">
        <v>712</v>
      </c>
      <c r="S35" s="689">
        <v>18000000</v>
      </c>
      <c r="T35" s="690">
        <v>88</v>
      </c>
      <c r="U35" s="689" t="s">
        <v>486</v>
      </c>
      <c r="V35" s="504">
        <v>0</v>
      </c>
      <c r="W35" s="504">
        <v>0</v>
      </c>
      <c r="X35" s="504">
        <v>0</v>
      </c>
      <c r="Y35" s="504">
        <v>0</v>
      </c>
      <c r="Z35" s="504">
        <v>0</v>
      </c>
      <c r="AA35" s="504">
        <v>0</v>
      </c>
      <c r="AB35" s="504">
        <v>0</v>
      </c>
      <c r="AC35" s="504">
        <v>0</v>
      </c>
      <c r="AD35" s="504">
        <v>0</v>
      </c>
      <c r="AE35" s="504">
        <v>0</v>
      </c>
      <c r="AF35" s="504">
        <v>0</v>
      </c>
      <c r="AG35" s="504">
        <v>0</v>
      </c>
      <c r="AH35" s="504">
        <v>0</v>
      </c>
      <c r="AI35" s="504">
        <v>0</v>
      </c>
      <c r="AJ35" s="504">
        <v>0</v>
      </c>
      <c r="AK35" s="504">
        <v>1000</v>
      </c>
      <c r="AL35" s="672">
        <v>44033</v>
      </c>
      <c r="AM35" s="672">
        <v>44195</v>
      </c>
      <c r="AN35" s="505" t="s">
        <v>651</v>
      </c>
    </row>
    <row r="36" spans="1:40" s="279" customFormat="1" ht="163.5" customHeight="1" x14ac:dyDescent="0.2">
      <c r="A36" s="662"/>
      <c r="D36" s="688"/>
      <c r="E36" s="684"/>
      <c r="F36" s="683"/>
      <c r="G36" s="687" t="s">
        <v>325</v>
      </c>
      <c r="H36" s="62" t="s">
        <v>705</v>
      </c>
      <c r="I36" s="62" t="s">
        <v>711</v>
      </c>
      <c r="J36" s="55">
        <v>1</v>
      </c>
      <c r="K36" s="55" t="s">
        <v>710</v>
      </c>
      <c r="L36" s="504" t="s">
        <v>709</v>
      </c>
      <c r="M36" s="505" t="s">
        <v>708</v>
      </c>
      <c r="N36" s="676">
        <f>+S36/O36</f>
        <v>1</v>
      </c>
      <c r="O36" s="675">
        <f>+S36</f>
        <v>170000000</v>
      </c>
      <c r="P36" s="505" t="s">
        <v>707</v>
      </c>
      <c r="Q36" s="505" t="s">
        <v>706</v>
      </c>
      <c r="R36" s="62" t="s">
        <v>705</v>
      </c>
      <c r="S36" s="659">
        <v>170000000</v>
      </c>
      <c r="T36" s="673" t="s">
        <v>86</v>
      </c>
      <c r="U36" s="659" t="s">
        <v>283</v>
      </c>
      <c r="V36" s="504">
        <v>1323</v>
      </c>
      <c r="W36" s="504">
        <v>1377</v>
      </c>
      <c r="X36" s="504">
        <v>200</v>
      </c>
      <c r="Y36" s="504">
        <v>1200</v>
      </c>
      <c r="Z36" s="504">
        <v>800</v>
      </c>
      <c r="AA36" s="504">
        <v>300</v>
      </c>
      <c r="AB36" s="504">
        <v>0</v>
      </c>
      <c r="AC36" s="504">
        <v>0</v>
      </c>
      <c r="AD36" s="504">
        <v>0</v>
      </c>
      <c r="AE36" s="504">
        <v>0</v>
      </c>
      <c r="AF36" s="504">
        <v>0</v>
      </c>
      <c r="AG36" s="504">
        <v>0</v>
      </c>
      <c r="AH36" s="504">
        <v>0</v>
      </c>
      <c r="AI36" s="504">
        <v>0</v>
      </c>
      <c r="AJ36" s="504">
        <v>200</v>
      </c>
      <c r="AK36" s="504">
        <v>2700</v>
      </c>
      <c r="AL36" s="672">
        <v>43832</v>
      </c>
      <c r="AM36" s="672">
        <v>44195</v>
      </c>
      <c r="AN36" s="505" t="s">
        <v>651</v>
      </c>
    </row>
    <row r="37" spans="1:40" s="17" customFormat="1" ht="150.75" customHeight="1" x14ac:dyDescent="0.2">
      <c r="A37" s="197"/>
      <c r="D37" s="685"/>
      <c r="E37" s="684"/>
      <c r="F37" s="683"/>
      <c r="G37" s="687" t="s">
        <v>325</v>
      </c>
      <c r="H37" s="62" t="s">
        <v>698</v>
      </c>
      <c r="I37" s="62" t="s">
        <v>704</v>
      </c>
      <c r="J37" s="55">
        <v>1</v>
      </c>
      <c r="K37" s="55" t="s">
        <v>703</v>
      </c>
      <c r="L37" s="504" t="s">
        <v>702</v>
      </c>
      <c r="M37" s="505" t="s">
        <v>701</v>
      </c>
      <c r="N37" s="676">
        <f>+S37/O37</f>
        <v>1</v>
      </c>
      <c r="O37" s="675">
        <f>+S37</f>
        <v>140000000</v>
      </c>
      <c r="P37" s="505" t="s">
        <v>700</v>
      </c>
      <c r="Q37" s="505" t="s">
        <v>699</v>
      </c>
      <c r="R37" s="62" t="s">
        <v>698</v>
      </c>
      <c r="S37" s="659">
        <v>140000000</v>
      </c>
      <c r="T37" s="673" t="s">
        <v>86</v>
      </c>
      <c r="U37" s="659" t="s">
        <v>283</v>
      </c>
      <c r="V37" s="504">
        <v>3000</v>
      </c>
      <c r="W37" s="504">
        <v>0</v>
      </c>
      <c r="X37" s="504">
        <v>500</v>
      </c>
      <c r="Y37" s="504">
        <v>1500</v>
      </c>
      <c r="Z37" s="504">
        <v>800</v>
      </c>
      <c r="AA37" s="504">
        <v>100</v>
      </c>
      <c r="AB37" s="504">
        <v>100</v>
      </c>
      <c r="AC37" s="504">
        <v>0</v>
      </c>
      <c r="AD37" s="504">
        <v>0</v>
      </c>
      <c r="AE37" s="504">
        <v>0</v>
      </c>
      <c r="AF37" s="504">
        <v>0</v>
      </c>
      <c r="AG37" s="504">
        <v>0</v>
      </c>
      <c r="AH37" s="504">
        <v>0</v>
      </c>
      <c r="AI37" s="504">
        <v>0</v>
      </c>
      <c r="AJ37" s="504">
        <v>0</v>
      </c>
      <c r="AK37" s="504">
        <v>3000</v>
      </c>
      <c r="AL37" s="672">
        <v>43832</v>
      </c>
      <c r="AM37" s="672">
        <v>44195</v>
      </c>
      <c r="AN37" s="505" t="s">
        <v>651</v>
      </c>
    </row>
    <row r="38" spans="1:40" s="17" customFormat="1" ht="63" customHeight="1" x14ac:dyDescent="0.2">
      <c r="A38" s="197"/>
      <c r="D38" s="685"/>
      <c r="E38" s="684"/>
      <c r="F38" s="683"/>
      <c r="G38" s="687" t="s">
        <v>325</v>
      </c>
      <c r="H38" s="682" t="s">
        <v>691</v>
      </c>
      <c r="I38" s="62" t="s">
        <v>697</v>
      </c>
      <c r="J38" s="55">
        <v>1</v>
      </c>
      <c r="K38" s="1151" t="s">
        <v>696</v>
      </c>
      <c r="L38" s="1314" t="s">
        <v>695</v>
      </c>
      <c r="M38" s="1300" t="s">
        <v>694</v>
      </c>
      <c r="N38" s="676">
        <f>+S38/$O$38</f>
        <v>2.1675999248722273E-2</v>
      </c>
      <c r="O38" s="1400">
        <f>+S38+S39+S40</f>
        <v>4382727592.3899994</v>
      </c>
      <c r="P38" s="1300" t="s">
        <v>693</v>
      </c>
      <c r="Q38" s="1300" t="s">
        <v>692</v>
      </c>
      <c r="R38" s="682" t="s">
        <v>691</v>
      </c>
      <c r="S38" s="681">
        <v>95000000</v>
      </c>
      <c r="T38" s="1402" t="s">
        <v>690</v>
      </c>
      <c r="U38" s="1405" t="s">
        <v>689</v>
      </c>
      <c r="V38" s="1314">
        <v>3500</v>
      </c>
      <c r="W38" s="1314">
        <v>4000</v>
      </c>
      <c r="X38" s="1314">
        <v>0</v>
      </c>
      <c r="Y38" s="1314">
        <v>0</v>
      </c>
      <c r="Z38" s="1314">
        <v>0</v>
      </c>
      <c r="AA38" s="1314">
        <v>7500</v>
      </c>
      <c r="AB38" s="1314">
        <v>0</v>
      </c>
      <c r="AC38" s="1314">
        <v>0</v>
      </c>
      <c r="AD38" s="1314">
        <v>0</v>
      </c>
      <c r="AE38" s="1314">
        <v>0</v>
      </c>
      <c r="AF38" s="1314">
        <v>0</v>
      </c>
      <c r="AG38" s="1314">
        <v>0</v>
      </c>
      <c r="AH38" s="1314">
        <v>0</v>
      </c>
      <c r="AI38" s="1314">
        <v>0</v>
      </c>
      <c r="AJ38" s="1314">
        <v>0</v>
      </c>
      <c r="AK38" s="1314">
        <v>7500</v>
      </c>
      <c r="AL38" s="1398">
        <v>43832</v>
      </c>
      <c r="AM38" s="1398">
        <v>44195</v>
      </c>
      <c r="AN38" s="1298" t="s">
        <v>651</v>
      </c>
    </row>
    <row r="39" spans="1:40" s="17" customFormat="1" ht="63" customHeight="1" x14ac:dyDescent="0.2">
      <c r="A39" s="197"/>
      <c r="D39" s="685"/>
      <c r="E39" s="684"/>
      <c r="F39" s="683"/>
      <c r="G39" s="686">
        <v>4104015</v>
      </c>
      <c r="H39" s="682" t="s">
        <v>687</v>
      </c>
      <c r="I39" s="62" t="s">
        <v>688</v>
      </c>
      <c r="J39" s="55">
        <v>7500</v>
      </c>
      <c r="K39" s="1152"/>
      <c r="L39" s="1315"/>
      <c r="M39" s="1316"/>
      <c r="N39" s="676">
        <f>+S39/$O$38</f>
        <v>5.7042103286111239E-3</v>
      </c>
      <c r="O39" s="1401"/>
      <c r="P39" s="1316"/>
      <c r="Q39" s="1316"/>
      <c r="R39" s="682" t="s">
        <v>687</v>
      </c>
      <c r="S39" s="681">
        <v>25000000</v>
      </c>
      <c r="T39" s="1403"/>
      <c r="U39" s="1406"/>
      <c r="V39" s="1315"/>
      <c r="W39" s="1315"/>
      <c r="X39" s="1315"/>
      <c r="Y39" s="1315"/>
      <c r="Z39" s="1315"/>
      <c r="AA39" s="1315"/>
      <c r="AB39" s="1315"/>
      <c r="AC39" s="1315"/>
      <c r="AD39" s="1315"/>
      <c r="AE39" s="1315"/>
      <c r="AF39" s="1315"/>
      <c r="AG39" s="1315"/>
      <c r="AH39" s="1315"/>
      <c r="AI39" s="1315"/>
      <c r="AJ39" s="1315"/>
      <c r="AK39" s="1315"/>
      <c r="AL39" s="1315"/>
      <c r="AM39" s="1315"/>
      <c r="AN39" s="1298"/>
    </row>
    <row r="40" spans="1:40" s="17" customFormat="1" ht="84.75" customHeight="1" x14ac:dyDescent="0.2">
      <c r="A40" s="197"/>
      <c r="D40" s="685"/>
      <c r="E40" s="684"/>
      <c r="F40" s="683"/>
      <c r="G40" s="55" t="s">
        <v>325</v>
      </c>
      <c r="H40" s="682" t="s">
        <v>685</v>
      </c>
      <c r="I40" s="62" t="s">
        <v>686</v>
      </c>
      <c r="J40" s="55">
        <v>12</v>
      </c>
      <c r="K40" s="1153"/>
      <c r="L40" s="1315"/>
      <c r="M40" s="1316"/>
      <c r="N40" s="676">
        <f>+S40/$O$38</f>
        <v>0.97261979042266666</v>
      </c>
      <c r="O40" s="1401"/>
      <c r="P40" s="1316"/>
      <c r="Q40" s="1316"/>
      <c r="R40" s="682" t="s">
        <v>685</v>
      </c>
      <c r="S40" s="681">
        <v>4262727592.3899999</v>
      </c>
      <c r="T40" s="1404"/>
      <c r="U40" s="1407"/>
      <c r="V40" s="1315"/>
      <c r="W40" s="1315"/>
      <c r="X40" s="1315"/>
      <c r="Y40" s="1315"/>
      <c r="Z40" s="1315"/>
      <c r="AA40" s="1315"/>
      <c r="AB40" s="1315"/>
      <c r="AC40" s="1315"/>
      <c r="AD40" s="1315"/>
      <c r="AE40" s="1315"/>
      <c r="AF40" s="1315"/>
      <c r="AG40" s="1315"/>
      <c r="AH40" s="1315"/>
      <c r="AI40" s="1315"/>
      <c r="AJ40" s="1315"/>
      <c r="AK40" s="1315"/>
      <c r="AL40" s="1315"/>
      <c r="AM40" s="1315"/>
      <c r="AN40" s="1298"/>
    </row>
    <row r="41" spans="1:40" s="17" customFormat="1" ht="138.75" customHeight="1" x14ac:dyDescent="0.2">
      <c r="A41" s="197"/>
      <c r="D41" s="680"/>
      <c r="E41" s="679"/>
      <c r="F41" s="678"/>
      <c r="G41" s="677" t="s">
        <v>325</v>
      </c>
      <c r="H41" s="661" t="s">
        <v>678</v>
      </c>
      <c r="I41" s="62" t="s">
        <v>684</v>
      </c>
      <c r="J41" s="55">
        <v>1</v>
      </c>
      <c r="K41" s="55" t="s">
        <v>683</v>
      </c>
      <c r="L41" s="504" t="s">
        <v>682</v>
      </c>
      <c r="M41" s="505" t="s">
        <v>681</v>
      </c>
      <c r="N41" s="676">
        <f>+S41/O41</f>
        <v>1</v>
      </c>
      <c r="O41" s="675">
        <f>+S41</f>
        <v>188546842</v>
      </c>
      <c r="P41" s="505" t="s">
        <v>680</v>
      </c>
      <c r="Q41" s="505" t="s">
        <v>679</v>
      </c>
      <c r="R41" s="661" t="s">
        <v>678</v>
      </c>
      <c r="S41" s="674">
        <v>188546842</v>
      </c>
      <c r="T41" s="673" t="s">
        <v>86</v>
      </c>
      <c r="U41" s="659" t="s">
        <v>283</v>
      </c>
      <c r="V41" s="504">
        <v>2360</v>
      </c>
      <c r="W41" s="504">
        <v>2360</v>
      </c>
      <c r="X41" s="504">
        <v>1500</v>
      </c>
      <c r="Y41" s="504">
        <v>480</v>
      </c>
      <c r="Z41" s="504">
        <v>1200</v>
      </c>
      <c r="AA41" s="504">
        <v>1500</v>
      </c>
      <c r="AB41" s="504">
        <v>20</v>
      </c>
      <c r="AC41" s="504">
        <v>20</v>
      </c>
      <c r="AD41" s="504">
        <v>0</v>
      </c>
      <c r="AE41" s="504">
        <v>0</v>
      </c>
      <c r="AF41" s="504">
        <v>0</v>
      </c>
      <c r="AG41" s="504">
        <v>0</v>
      </c>
      <c r="AH41" s="504">
        <v>1000</v>
      </c>
      <c r="AI41" s="504">
        <v>0</v>
      </c>
      <c r="AJ41" s="504">
        <v>0</v>
      </c>
      <c r="AK41" s="504">
        <v>4720</v>
      </c>
      <c r="AL41" s="672">
        <v>43832</v>
      </c>
      <c r="AM41" s="672">
        <v>44195</v>
      </c>
      <c r="AN41" s="505" t="s">
        <v>651</v>
      </c>
    </row>
    <row r="42" spans="1:40" s="17" customFormat="1" ht="25.5" customHeight="1" x14ac:dyDescent="0.2">
      <c r="A42" s="197"/>
      <c r="D42" s="645">
        <v>41</v>
      </c>
      <c r="E42" s="644" t="s">
        <v>333</v>
      </c>
      <c r="F42" s="643"/>
      <c r="G42" s="642"/>
      <c r="H42" s="639"/>
      <c r="I42" s="639"/>
      <c r="J42" s="635"/>
      <c r="K42" s="642"/>
      <c r="L42" s="670"/>
      <c r="M42" s="639"/>
      <c r="N42" s="641"/>
      <c r="O42" s="637"/>
      <c r="P42" s="639"/>
      <c r="Q42" s="639"/>
      <c r="R42" s="639"/>
      <c r="S42" s="640"/>
      <c r="T42" s="671"/>
      <c r="U42" s="636"/>
      <c r="V42" s="670"/>
      <c r="W42" s="670"/>
      <c r="X42" s="670"/>
      <c r="Y42" s="670"/>
      <c r="Z42" s="670"/>
      <c r="AA42" s="670"/>
      <c r="AB42" s="670"/>
      <c r="AC42" s="670"/>
      <c r="AD42" s="670"/>
      <c r="AE42" s="670"/>
      <c r="AF42" s="670"/>
      <c r="AG42" s="670"/>
      <c r="AH42" s="670"/>
      <c r="AI42" s="670"/>
      <c r="AJ42" s="670"/>
      <c r="AK42" s="670"/>
      <c r="AL42" s="635"/>
      <c r="AM42" s="635"/>
      <c r="AN42" s="639"/>
    </row>
    <row r="43" spans="1:40" s="279" customFormat="1" ht="121.5" customHeight="1" x14ac:dyDescent="0.2">
      <c r="A43" s="662"/>
      <c r="D43" s="669"/>
      <c r="E43" s="632"/>
      <c r="F43" s="631"/>
      <c r="G43" s="342">
        <v>4501024</v>
      </c>
      <c r="H43" s="480" t="s">
        <v>339</v>
      </c>
      <c r="I43" s="53" t="s">
        <v>677</v>
      </c>
      <c r="J43" s="104">
        <v>1</v>
      </c>
      <c r="K43" s="159" t="s">
        <v>676</v>
      </c>
      <c r="L43" s="341" t="s">
        <v>655</v>
      </c>
      <c r="M43" s="345" t="s">
        <v>654</v>
      </c>
      <c r="N43" s="466">
        <f>+S43/($O$43+$O$47+$O$52)</f>
        <v>0.48780487804878048</v>
      </c>
      <c r="O43" s="630">
        <f>+S43</f>
        <v>40000000</v>
      </c>
      <c r="P43" s="345" t="s">
        <v>653</v>
      </c>
      <c r="Q43" s="480" t="s">
        <v>652</v>
      </c>
      <c r="R43" s="480" t="s">
        <v>339</v>
      </c>
      <c r="S43" s="629">
        <v>40000000</v>
      </c>
      <c r="T43" s="628" t="s">
        <v>86</v>
      </c>
      <c r="U43" s="627" t="s">
        <v>283</v>
      </c>
      <c r="V43" s="626">
        <v>295972</v>
      </c>
      <c r="W43" s="626">
        <v>285580</v>
      </c>
      <c r="X43" s="626">
        <v>135545</v>
      </c>
      <c r="Y43" s="626">
        <v>44254</v>
      </c>
      <c r="Z43" s="626">
        <v>309146</v>
      </c>
      <c r="AA43" s="626">
        <v>92607</v>
      </c>
      <c r="AB43" s="626">
        <v>2145</v>
      </c>
      <c r="AC43" s="626">
        <v>12718</v>
      </c>
      <c r="AD43" s="626">
        <v>26</v>
      </c>
      <c r="AE43" s="626">
        <v>37</v>
      </c>
      <c r="AF43" s="626">
        <v>0</v>
      </c>
      <c r="AG43" s="626">
        <v>0</v>
      </c>
      <c r="AH43" s="626">
        <v>44350</v>
      </c>
      <c r="AI43" s="626">
        <v>21944</v>
      </c>
      <c r="AJ43" s="626">
        <v>75687</v>
      </c>
      <c r="AK43" s="626">
        <f>SUM(X43:AA43)</f>
        <v>581552</v>
      </c>
      <c r="AL43" s="625">
        <v>44033</v>
      </c>
      <c r="AM43" s="625">
        <v>44195</v>
      </c>
      <c r="AN43" s="480" t="s">
        <v>651</v>
      </c>
    </row>
    <row r="44" spans="1:40" s="279" customFormat="1" ht="108" customHeight="1" x14ac:dyDescent="0.2">
      <c r="A44" s="662"/>
      <c r="D44" s="668"/>
      <c r="E44" s="667"/>
      <c r="F44" s="509"/>
      <c r="G44" s="353">
        <v>4501024</v>
      </c>
      <c r="H44" s="345" t="s">
        <v>339</v>
      </c>
      <c r="I44" s="53" t="s">
        <v>675</v>
      </c>
      <c r="J44" s="104">
        <v>1</v>
      </c>
      <c r="K44" s="159" t="s">
        <v>674</v>
      </c>
      <c r="L44" s="346" t="s">
        <v>673</v>
      </c>
      <c r="M44" s="345" t="s">
        <v>672</v>
      </c>
      <c r="N44" s="466">
        <f>+O44/S44</f>
        <v>1</v>
      </c>
      <c r="O44" s="666">
        <f>+S44</f>
        <v>40000000</v>
      </c>
      <c r="P44" s="345" t="s">
        <v>671</v>
      </c>
      <c r="Q44" s="53" t="s">
        <v>670</v>
      </c>
      <c r="R44" s="345" t="s">
        <v>339</v>
      </c>
      <c r="S44" s="665">
        <v>40000000</v>
      </c>
      <c r="T44" s="628" t="s">
        <v>86</v>
      </c>
      <c r="U44" s="627" t="s">
        <v>283</v>
      </c>
      <c r="V44" s="626">
        <v>2000</v>
      </c>
      <c r="W44" s="626">
        <v>0</v>
      </c>
      <c r="X44" s="626">
        <v>0</v>
      </c>
      <c r="Y44" s="626">
        <v>250</v>
      </c>
      <c r="Z44" s="626">
        <v>500</v>
      </c>
      <c r="AA44" s="626">
        <v>300</v>
      </c>
      <c r="AB44" s="626">
        <v>20</v>
      </c>
      <c r="AC44" s="626">
        <v>20</v>
      </c>
      <c r="AD44" s="626">
        <v>20</v>
      </c>
      <c r="AE44" s="626">
        <v>20</v>
      </c>
      <c r="AF44" s="626">
        <v>20</v>
      </c>
      <c r="AG44" s="626">
        <v>20</v>
      </c>
      <c r="AH44" s="626">
        <v>20</v>
      </c>
      <c r="AI44" s="626">
        <v>200</v>
      </c>
      <c r="AJ44" s="626">
        <v>610</v>
      </c>
      <c r="AK44" s="626">
        <f>SUM(X44:AJ44)</f>
        <v>2000</v>
      </c>
      <c r="AL44" s="625">
        <v>44033</v>
      </c>
      <c r="AM44" s="625">
        <v>44195</v>
      </c>
      <c r="AN44" s="480" t="s">
        <v>651</v>
      </c>
    </row>
    <row r="45" spans="1:40" s="17" customFormat="1" ht="27" customHeight="1" x14ac:dyDescent="0.2">
      <c r="A45" s="664">
        <v>2</v>
      </c>
      <c r="B45" s="463" t="s">
        <v>233</v>
      </c>
      <c r="C45" s="404"/>
      <c r="D45" s="334"/>
      <c r="E45" s="651"/>
      <c r="F45" s="334"/>
      <c r="G45" s="364"/>
      <c r="H45" s="334"/>
      <c r="I45" s="334"/>
      <c r="J45" s="404"/>
      <c r="K45" s="364"/>
      <c r="L45" s="404"/>
      <c r="M45" s="334"/>
      <c r="N45" s="650"/>
      <c r="O45" s="649"/>
      <c r="P45" s="334"/>
      <c r="Q45" s="334"/>
      <c r="R45" s="334"/>
      <c r="S45" s="649"/>
      <c r="T45" s="648"/>
      <c r="U45" s="647"/>
      <c r="V45" s="404"/>
      <c r="W45" s="404"/>
      <c r="X45" s="404"/>
      <c r="Y45" s="404"/>
      <c r="Z45" s="404"/>
      <c r="AA45" s="404"/>
      <c r="AB45" s="404"/>
      <c r="AC45" s="404"/>
      <c r="AD45" s="404"/>
      <c r="AE45" s="404"/>
      <c r="AF45" s="404"/>
      <c r="AG45" s="404"/>
      <c r="AH45" s="404"/>
      <c r="AI45" s="404"/>
      <c r="AJ45" s="404"/>
      <c r="AK45" s="404"/>
      <c r="AL45" s="404"/>
      <c r="AM45" s="404"/>
      <c r="AN45" s="334"/>
    </row>
    <row r="46" spans="1:40" s="17" customFormat="1" ht="23.25" customHeight="1" x14ac:dyDescent="0.2">
      <c r="A46" s="197"/>
      <c r="D46" s="644">
        <v>4</v>
      </c>
      <c r="E46" s="644" t="s">
        <v>669</v>
      </c>
      <c r="F46" s="643"/>
      <c r="G46" s="642"/>
      <c r="H46" s="639"/>
      <c r="I46" s="639"/>
      <c r="J46" s="635"/>
      <c r="K46" s="642"/>
      <c r="L46" s="635"/>
      <c r="M46" s="633"/>
      <c r="N46" s="641"/>
      <c r="O46" s="640"/>
      <c r="P46" s="633"/>
      <c r="Q46" s="639"/>
      <c r="R46" s="639"/>
      <c r="S46" s="638"/>
      <c r="T46" s="637"/>
      <c r="U46" s="636"/>
      <c r="V46" s="635"/>
      <c r="W46" s="635"/>
      <c r="X46" s="635"/>
      <c r="Y46" s="635"/>
      <c r="Z46" s="635"/>
      <c r="AA46" s="635"/>
      <c r="AB46" s="635"/>
      <c r="AC46" s="635"/>
      <c r="AD46" s="635"/>
      <c r="AE46" s="635"/>
      <c r="AF46" s="635"/>
      <c r="AG46" s="635"/>
      <c r="AH46" s="635"/>
      <c r="AI46" s="635"/>
      <c r="AJ46" s="635"/>
      <c r="AK46" s="635"/>
      <c r="AL46" s="634"/>
      <c r="AM46" s="634"/>
      <c r="AN46" s="633"/>
    </row>
    <row r="47" spans="1:40" s="279" customFormat="1" ht="123.75" customHeight="1" x14ac:dyDescent="0.2">
      <c r="A47" s="662"/>
      <c r="D47" s="275"/>
      <c r="G47" s="663" t="s">
        <v>668</v>
      </c>
      <c r="H47" s="53" t="s">
        <v>665</v>
      </c>
      <c r="I47" s="53" t="s">
        <v>667</v>
      </c>
      <c r="J47" s="104">
        <v>2</v>
      </c>
      <c r="K47" s="355" t="s">
        <v>666</v>
      </c>
      <c r="L47" s="341" t="s">
        <v>655</v>
      </c>
      <c r="M47" s="345" t="s">
        <v>654</v>
      </c>
      <c r="N47" s="466">
        <f>+S47/($O$43+$O$47+$O$52)</f>
        <v>0.32926829268292684</v>
      </c>
      <c r="O47" s="630">
        <f>+S47</f>
        <v>27000000</v>
      </c>
      <c r="P47" s="345" t="s">
        <v>653</v>
      </c>
      <c r="Q47" s="480" t="s">
        <v>652</v>
      </c>
      <c r="R47" s="53" t="s">
        <v>665</v>
      </c>
      <c r="S47" s="627">
        <v>27000000</v>
      </c>
      <c r="T47" s="628" t="s">
        <v>86</v>
      </c>
      <c r="U47" s="627" t="s">
        <v>283</v>
      </c>
      <c r="V47" s="626">
        <v>295972</v>
      </c>
      <c r="W47" s="626">
        <v>285580</v>
      </c>
      <c r="X47" s="626">
        <v>135545</v>
      </c>
      <c r="Y47" s="626">
        <v>44254</v>
      </c>
      <c r="Z47" s="626">
        <v>309146</v>
      </c>
      <c r="AA47" s="626">
        <v>92607</v>
      </c>
      <c r="AB47" s="626">
        <v>2145</v>
      </c>
      <c r="AC47" s="626">
        <v>12718</v>
      </c>
      <c r="AD47" s="626">
        <v>26</v>
      </c>
      <c r="AE47" s="626">
        <v>37</v>
      </c>
      <c r="AF47" s="626">
        <v>0</v>
      </c>
      <c r="AG47" s="626">
        <v>0</v>
      </c>
      <c r="AH47" s="626">
        <v>44350</v>
      </c>
      <c r="AI47" s="626">
        <v>21944</v>
      </c>
      <c r="AJ47" s="626">
        <v>75687</v>
      </c>
      <c r="AK47" s="626">
        <f>SUM(X47:AA47)</f>
        <v>581552</v>
      </c>
      <c r="AL47" s="625">
        <v>44033</v>
      </c>
      <c r="AM47" s="625">
        <v>44195</v>
      </c>
      <c r="AN47" s="480" t="s">
        <v>651</v>
      </c>
    </row>
    <row r="48" spans="1:40" s="17" customFormat="1" ht="15.75" x14ac:dyDescent="0.2">
      <c r="A48" s="197"/>
      <c r="D48" s="645">
        <v>29</v>
      </c>
      <c r="E48" s="644" t="s">
        <v>664</v>
      </c>
      <c r="F48" s="643"/>
      <c r="G48" s="642"/>
      <c r="H48" s="639"/>
      <c r="I48" s="639"/>
      <c r="J48" s="635"/>
      <c r="K48" s="642"/>
      <c r="L48" s="635"/>
      <c r="M48" s="633"/>
      <c r="N48" s="641"/>
      <c r="O48" s="640"/>
      <c r="P48" s="633"/>
      <c r="Q48" s="639"/>
      <c r="R48" s="639"/>
      <c r="S48" s="638"/>
      <c r="T48" s="637"/>
      <c r="U48" s="636"/>
      <c r="V48" s="635"/>
      <c r="W48" s="635"/>
      <c r="X48" s="635"/>
      <c r="Y48" s="635"/>
      <c r="Z48" s="635"/>
      <c r="AA48" s="635"/>
      <c r="AB48" s="635"/>
      <c r="AC48" s="635"/>
      <c r="AD48" s="635"/>
      <c r="AE48" s="635"/>
      <c r="AF48" s="635"/>
      <c r="AG48" s="635"/>
      <c r="AH48" s="635"/>
      <c r="AI48" s="635"/>
      <c r="AJ48" s="635"/>
      <c r="AK48" s="635"/>
      <c r="AL48" s="634"/>
      <c r="AM48" s="634"/>
      <c r="AN48" s="633"/>
    </row>
    <row r="49" spans="1:41" s="279" customFormat="1" ht="96" customHeight="1" x14ac:dyDescent="0.2">
      <c r="A49" s="662"/>
      <c r="D49" s="275"/>
      <c r="G49" s="55">
        <v>3604006</v>
      </c>
      <c r="H49" s="62" t="s">
        <v>658</v>
      </c>
      <c r="I49" s="62" t="s">
        <v>354</v>
      </c>
      <c r="J49" s="104">
        <v>50</v>
      </c>
      <c r="K49" s="159" t="s">
        <v>663</v>
      </c>
      <c r="L49" s="477" t="s">
        <v>662</v>
      </c>
      <c r="M49" s="661" t="s">
        <v>661</v>
      </c>
      <c r="N49" s="378">
        <f>+O49/(S22+S49)</f>
        <v>0.3125</v>
      </c>
      <c r="O49" s="658">
        <f>+S49</f>
        <v>25000000</v>
      </c>
      <c r="P49" s="660" t="s">
        <v>660</v>
      </c>
      <c r="Q49" s="258" t="s">
        <v>659</v>
      </c>
      <c r="R49" s="62" t="s">
        <v>658</v>
      </c>
      <c r="S49" s="659">
        <v>25000000</v>
      </c>
      <c r="T49" s="658" t="s">
        <v>86</v>
      </c>
      <c r="U49" s="657" t="s">
        <v>283</v>
      </c>
      <c r="V49" s="656">
        <v>800</v>
      </c>
      <c r="W49" s="655">
        <v>800</v>
      </c>
      <c r="X49" s="655">
        <v>1200</v>
      </c>
      <c r="Y49" s="655">
        <v>600</v>
      </c>
      <c r="Z49" s="655">
        <v>0</v>
      </c>
      <c r="AA49" s="200">
        <v>0</v>
      </c>
      <c r="AB49" s="200">
        <v>15</v>
      </c>
      <c r="AC49" s="200">
        <v>20</v>
      </c>
      <c r="AD49" s="200">
        <v>0</v>
      </c>
      <c r="AE49" s="200">
        <v>0</v>
      </c>
      <c r="AF49" s="200">
        <v>0</v>
      </c>
      <c r="AG49" s="200">
        <v>0</v>
      </c>
      <c r="AH49" s="200">
        <v>20</v>
      </c>
      <c r="AI49" s="200">
        <v>0</v>
      </c>
      <c r="AJ49" s="200">
        <v>0</v>
      </c>
      <c r="AK49" s="654">
        <v>1800</v>
      </c>
      <c r="AL49" s="653">
        <v>44033</v>
      </c>
      <c r="AM49" s="653">
        <v>44195</v>
      </c>
      <c r="AN49" s="505" t="s">
        <v>651</v>
      </c>
      <c r="AO49" s="16"/>
    </row>
    <row r="50" spans="1:41" s="17" customFormat="1" ht="24.75" customHeight="1" x14ac:dyDescent="0.2">
      <c r="A50" s="652">
        <v>4</v>
      </c>
      <c r="B50" s="458" t="s">
        <v>139</v>
      </c>
      <c r="C50" s="393"/>
      <c r="D50" s="334"/>
      <c r="E50" s="651"/>
      <c r="F50" s="334"/>
      <c r="G50" s="364"/>
      <c r="H50" s="334"/>
      <c r="I50" s="334"/>
      <c r="J50" s="404"/>
      <c r="K50" s="364"/>
      <c r="L50" s="404"/>
      <c r="M50" s="334"/>
      <c r="N50" s="650"/>
      <c r="O50" s="649"/>
      <c r="P50" s="649"/>
      <c r="Q50" s="649"/>
      <c r="R50" s="334"/>
      <c r="S50" s="649"/>
      <c r="T50" s="648"/>
      <c r="U50" s="647"/>
      <c r="V50" s="404"/>
      <c r="W50" s="404"/>
      <c r="X50" s="404"/>
      <c r="Y50" s="404"/>
      <c r="Z50" s="404"/>
      <c r="AA50" s="404"/>
      <c r="AB50" s="404"/>
      <c r="AC50" s="404"/>
      <c r="AD50" s="404"/>
      <c r="AE50" s="404"/>
      <c r="AF50" s="404"/>
      <c r="AG50" s="404"/>
      <c r="AH50" s="404"/>
      <c r="AI50" s="404"/>
      <c r="AJ50" s="404"/>
      <c r="AK50" s="404"/>
      <c r="AL50" s="404"/>
      <c r="AM50" s="404"/>
      <c r="AN50" s="334"/>
    </row>
    <row r="51" spans="1:41" s="17" customFormat="1" ht="33" customHeight="1" x14ac:dyDescent="0.2">
      <c r="A51" s="646"/>
      <c r="B51" s="300"/>
      <c r="C51" s="299"/>
      <c r="D51" s="645">
        <v>42</v>
      </c>
      <c r="E51" s="644" t="s">
        <v>68</v>
      </c>
      <c r="F51" s="643"/>
      <c r="G51" s="642"/>
      <c r="H51" s="639"/>
      <c r="I51" s="639"/>
      <c r="J51" s="635"/>
      <c r="K51" s="642"/>
      <c r="L51" s="635"/>
      <c r="M51" s="633"/>
      <c r="N51" s="641"/>
      <c r="O51" s="640"/>
      <c r="P51" s="633"/>
      <c r="Q51" s="639"/>
      <c r="R51" s="639"/>
      <c r="S51" s="638"/>
      <c r="T51" s="637"/>
      <c r="U51" s="636"/>
      <c r="V51" s="635"/>
      <c r="W51" s="635"/>
      <c r="X51" s="635"/>
      <c r="Y51" s="635"/>
      <c r="Z51" s="635"/>
      <c r="AA51" s="635"/>
      <c r="AB51" s="635"/>
      <c r="AC51" s="635"/>
      <c r="AD51" s="635"/>
      <c r="AE51" s="635"/>
      <c r="AF51" s="635"/>
      <c r="AG51" s="635"/>
      <c r="AH51" s="635"/>
      <c r="AI51" s="635"/>
      <c r="AJ51" s="635"/>
      <c r="AK51" s="635"/>
      <c r="AL51" s="634"/>
      <c r="AM51" s="634"/>
      <c r="AN51" s="633"/>
    </row>
    <row r="52" spans="1:41" s="279" customFormat="1" ht="153.75" customHeight="1" x14ac:dyDescent="0.2">
      <c r="A52" s="363"/>
      <c r="B52" s="362"/>
      <c r="C52" s="361"/>
      <c r="D52" s="631"/>
      <c r="E52" s="632"/>
      <c r="F52" s="631"/>
      <c r="G52" s="342">
        <v>4502001</v>
      </c>
      <c r="H52" s="480" t="s">
        <v>366</v>
      </c>
      <c r="I52" s="53" t="s">
        <v>657</v>
      </c>
      <c r="J52" s="104">
        <v>1</v>
      </c>
      <c r="K52" s="159" t="s">
        <v>656</v>
      </c>
      <c r="L52" s="341" t="s">
        <v>655</v>
      </c>
      <c r="M52" s="480" t="s">
        <v>654</v>
      </c>
      <c r="N52" s="466">
        <f>+S52/($O$43+$O$47+$O$52)</f>
        <v>0.18292682926829268</v>
      </c>
      <c r="O52" s="630">
        <f>+S52</f>
        <v>15000000</v>
      </c>
      <c r="P52" s="345" t="s">
        <v>653</v>
      </c>
      <c r="Q52" s="480" t="s">
        <v>652</v>
      </c>
      <c r="R52" s="480" t="s">
        <v>366</v>
      </c>
      <c r="S52" s="629">
        <v>15000000</v>
      </c>
      <c r="T52" s="628" t="s">
        <v>86</v>
      </c>
      <c r="U52" s="627" t="s">
        <v>283</v>
      </c>
      <c r="V52" s="626">
        <v>295972</v>
      </c>
      <c r="W52" s="626">
        <v>285580</v>
      </c>
      <c r="X52" s="626">
        <v>135545</v>
      </c>
      <c r="Y52" s="626">
        <v>44254</v>
      </c>
      <c r="Z52" s="626">
        <v>309146</v>
      </c>
      <c r="AA52" s="626">
        <v>92607</v>
      </c>
      <c r="AB52" s="626">
        <v>2145</v>
      </c>
      <c r="AC52" s="626">
        <v>12718</v>
      </c>
      <c r="AD52" s="626">
        <v>26</v>
      </c>
      <c r="AE52" s="626">
        <v>37</v>
      </c>
      <c r="AF52" s="626">
        <v>0</v>
      </c>
      <c r="AG52" s="626">
        <v>0</v>
      </c>
      <c r="AH52" s="626">
        <v>44350</v>
      </c>
      <c r="AI52" s="626">
        <v>21944</v>
      </c>
      <c r="AJ52" s="626">
        <v>75687</v>
      </c>
      <c r="AK52" s="626">
        <f>SUM(X52:AA52)</f>
        <v>581552</v>
      </c>
      <c r="AL52" s="625">
        <v>44033</v>
      </c>
      <c r="AM52" s="625">
        <v>44195</v>
      </c>
      <c r="AN52" s="480" t="s">
        <v>651</v>
      </c>
    </row>
    <row r="53" spans="1:41" s="279" customFormat="1" ht="24" customHeight="1" x14ac:dyDescent="0.2">
      <c r="A53" s="271"/>
      <c r="B53" s="508"/>
      <c r="C53" s="509"/>
      <c r="D53" s="273"/>
      <c r="E53" s="273"/>
      <c r="F53" s="274"/>
      <c r="G53" s="377"/>
      <c r="H53" s="54"/>
      <c r="I53" s="624"/>
      <c r="J53" s="275"/>
      <c r="K53" s="159"/>
      <c r="L53" s="276"/>
      <c r="M53" s="54"/>
      <c r="N53" s="466"/>
      <c r="O53" s="102">
        <f>SUM(O11:O52)</f>
        <v>6196772069.3899994</v>
      </c>
      <c r="P53" s="54"/>
      <c r="Q53" s="54"/>
      <c r="R53" s="54"/>
      <c r="S53" s="102">
        <f>SUM(S11:S52)</f>
        <v>6196772069.3899994</v>
      </c>
      <c r="T53" s="103"/>
      <c r="U53" s="53"/>
      <c r="V53" s="276"/>
      <c r="W53" s="276"/>
      <c r="X53" s="276"/>
      <c r="Y53" s="276"/>
      <c r="Z53" s="276"/>
      <c r="AA53" s="276"/>
      <c r="AB53" s="276"/>
      <c r="AC53" s="276"/>
      <c r="AD53" s="276"/>
      <c r="AE53" s="276"/>
      <c r="AF53" s="276"/>
      <c r="AG53" s="276"/>
      <c r="AH53" s="276"/>
      <c r="AI53" s="276"/>
      <c r="AJ53" s="276"/>
      <c r="AK53" s="276"/>
      <c r="AL53" s="166"/>
      <c r="AM53" s="278"/>
      <c r="AN53" s="54"/>
    </row>
    <row r="55" spans="1:41" ht="27" customHeight="1" x14ac:dyDescent="0.2">
      <c r="C55" s="119"/>
      <c r="D55" s="119"/>
      <c r="E55" s="119"/>
      <c r="F55" s="119"/>
      <c r="G55" s="623"/>
    </row>
    <row r="56" spans="1:41" ht="27" customHeight="1" x14ac:dyDescent="0.25">
      <c r="C56" s="1119" t="s">
        <v>650</v>
      </c>
      <c r="D56" s="1119"/>
      <c r="E56" s="1119"/>
      <c r="F56" s="1119"/>
      <c r="G56" s="1119"/>
    </row>
    <row r="57" spans="1:41" ht="27" customHeight="1" x14ac:dyDescent="0.25">
      <c r="C57" s="1119" t="s">
        <v>649</v>
      </c>
      <c r="D57" s="1119"/>
      <c r="E57" s="1119"/>
      <c r="F57" s="1119"/>
      <c r="G57" s="1119"/>
    </row>
    <row r="58" spans="1:41" ht="27" customHeight="1" x14ac:dyDescent="0.2">
      <c r="C58" s="2"/>
      <c r="D58" s="110"/>
      <c r="E58" s="109"/>
      <c r="F58" s="111"/>
      <c r="G58" s="120"/>
      <c r="Q58" s="622"/>
      <c r="S58" s="113"/>
    </row>
  </sheetData>
  <sheetProtection password="A60F" sheet="1" objects="1" scenarios="1"/>
  <mergeCells count="160">
    <mergeCell ref="A1:AL4"/>
    <mergeCell ref="A5:J6"/>
    <mergeCell ref="K5:AN5"/>
    <mergeCell ref="V6:AJ6"/>
    <mergeCell ref="A7:A8"/>
    <mergeCell ref="B7:C8"/>
    <mergeCell ref="D7:D8"/>
    <mergeCell ref="E7:F8"/>
    <mergeCell ref="G7:G8"/>
    <mergeCell ref="H7:H8"/>
    <mergeCell ref="I7:I8"/>
    <mergeCell ref="J7:J8"/>
    <mergeCell ref="K7:K8"/>
    <mergeCell ref="L7:L8"/>
    <mergeCell ref="M7:M8"/>
    <mergeCell ref="N7:N8"/>
    <mergeCell ref="O7:O8"/>
    <mergeCell ref="P7:P8"/>
    <mergeCell ref="Q7:Q8"/>
    <mergeCell ref="R7:R8"/>
    <mergeCell ref="S7:S8"/>
    <mergeCell ref="U7:U8"/>
    <mergeCell ref="V7:W7"/>
    <mergeCell ref="X7:AA7"/>
    <mergeCell ref="AK11:AK12"/>
    <mergeCell ref="AL11:AL12"/>
    <mergeCell ref="AM11:AM12"/>
    <mergeCell ref="AN11:AN12"/>
    <mergeCell ref="B12:C12"/>
    <mergeCell ref="E12:F12"/>
    <mergeCell ref="AB7:AG7"/>
    <mergeCell ref="AH7:AJ7"/>
    <mergeCell ref="AL7:AL8"/>
    <mergeCell ref="AM7:AM8"/>
    <mergeCell ref="AN7:AN8"/>
    <mergeCell ref="K11:K12"/>
    <mergeCell ref="L11:L12"/>
    <mergeCell ref="M11:M12"/>
    <mergeCell ref="O11:O12"/>
    <mergeCell ref="P11:P12"/>
    <mergeCell ref="Q11:Q12"/>
    <mergeCell ref="T11:T12"/>
    <mergeCell ref="U11:U12"/>
    <mergeCell ref="V11:V12"/>
    <mergeCell ref="W11:W12"/>
    <mergeCell ref="X11:X12"/>
    <mergeCell ref="Y11:Y12"/>
    <mergeCell ref="Z11:Z12"/>
    <mergeCell ref="Q16:Q17"/>
    <mergeCell ref="T16:T17"/>
    <mergeCell ref="U16:U17"/>
    <mergeCell ref="V16:V17"/>
    <mergeCell ref="AG11:AG12"/>
    <mergeCell ref="AH11:AH12"/>
    <mergeCell ref="AI11:AI12"/>
    <mergeCell ref="AJ11:AJ12"/>
    <mergeCell ref="AA11:AA12"/>
    <mergeCell ref="AB11:AB12"/>
    <mergeCell ref="AC11:AC12"/>
    <mergeCell ref="AD11:AD12"/>
    <mergeCell ref="AE11:AE12"/>
    <mergeCell ref="AF11:AF12"/>
    <mergeCell ref="AJ16:AJ17"/>
    <mergeCell ref="AK16:AK17"/>
    <mergeCell ref="AL16:AL17"/>
    <mergeCell ref="AM16:AM17"/>
    <mergeCell ref="AN16:AN17"/>
    <mergeCell ref="B17:C17"/>
    <mergeCell ref="E17:F17"/>
    <mergeCell ref="AD16:AD17"/>
    <mergeCell ref="AE16:AE17"/>
    <mergeCell ref="AF16:AF17"/>
    <mergeCell ref="W16:W17"/>
    <mergeCell ref="AG16:AG17"/>
    <mergeCell ref="AH16:AH17"/>
    <mergeCell ref="AI16:AI17"/>
    <mergeCell ref="X16:X17"/>
    <mergeCell ref="Y16:Y17"/>
    <mergeCell ref="Z16:Z17"/>
    <mergeCell ref="AA16:AA17"/>
    <mergeCell ref="AB16:AB17"/>
    <mergeCell ref="AC16:AC17"/>
    <mergeCell ref="K16:K17"/>
    <mergeCell ref="L16:L17"/>
    <mergeCell ref="M16:M17"/>
    <mergeCell ref="O16:O17"/>
    <mergeCell ref="P16:P17"/>
    <mergeCell ref="B18:C18"/>
    <mergeCell ref="E18:F18"/>
    <mergeCell ref="K29:K30"/>
    <mergeCell ref="L29:L30"/>
    <mergeCell ref="M29:M30"/>
    <mergeCell ref="O29:O30"/>
    <mergeCell ref="P29:P30"/>
    <mergeCell ref="Q29:Q30"/>
    <mergeCell ref="T29:T30"/>
    <mergeCell ref="U29:U30"/>
    <mergeCell ref="AL29:AL30"/>
    <mergeCell ref="AM29:AM30"/>
    <mergeCell ref="AN29:AN30"/>
    <mergeCell ref="G33:G34"/>
    <mergeCell ref="H33:H34"/>
    <mergeCell ref="K33:K34"/>
    <mergeCell ref="L33:L34"/>
    <mergeCell ref="M33:M34"/>
    <mergeCell ref="N33:N34"/>
    <mergeCell ref="P33:P34"/>
    <mergeCell ref="Q33:Q34"/>
    <mergeCell ref="R33:R34"/>
    <mergeCell ref="S33:S34"/>
    <mergeCell ref="T33:T34"/>
    <mergeCell ref="U33:U34"/>
    <mergeCell ref="V33:V34"/>
    <mergeCell ref="W33:W34"/>
    <mergeCell ref="X33:X34"/>
    <mergeCell ref="Y33:Y34"/>
    <mergeCell ref="Z33:Z34"/>
    <mergeCell ref="AA33:AA34"/>
    <mergeCell ref="AB33:AB34"/>
    <mergeCell ref="AC33:AC34"/>
    <mergeCell ref="AB38:AB40"/>
    <mergeCell ref="AC38:AC40"/>
    <mergeCell ref="AD38:AD40"/>
    <mergeCell ref="AE38:AE40"/>
    <mergeCell ref="AL38:AL40"/>
    <mergeCell ref="AM38:AM40"/>
    <mergeCell ref="AN38:AN40"/>
    <mergeCell ref="AD33:AD34"/>
    <mergeCell ref="AE33:AE34"/>
    <mergeCell ref="AF33:AF34"/>
    <mergeCell ref="AG33:AG34"/>
    <mergeCell ref="AH33:AH34"/>
    <mergeCell ref="AI33:AI34"/>
    <mergeCell ref="AJ33:AJ34"/>
    <mergeCell ref="AK33:AK34"/>
    <mergeCell ref="AL33:AL34"/>
    <mergeCell ref="C56:G56"/>
    <mergeCell ref="C57:G57"/>
    <mergeCell ref="AF38:AF40"/>
    <mergeCell ref="AG38:AG40"/>
    <mergeCell ref="AH38:AH40"/>
    <mergeCell ref="AI38:AI40"/>
    <mergeCell ref="AJ38:AJ40"/>
    <mergeCell ref="AM33:AM34"/>
    <mergeCell ref="AN33:AN34"/>
    <mergeCell ref="K38:K40"/>
    <mergeCell ref="L38:L40"/>
    <mergeCell ref="M38:M40"/>
    <mergeCell ref="O38:O40"/>
    <mergeCell ref="P38:P40"/>
    <mergeCell ref="Q38:Q40"/>
    <mergeCell ref="T38:T40"/>
    <mergeCell ref="U38:U40"/>
    <mergeCell ref="V38:V40"/>
    <mergeCell ref="W38:W40"/>
    <mergeCell ref="X38:X40"/>
    <mergeCell ref="Y38:Y40"/>
    <mergeCell ref="AK38:AK40"/>
    <mergeCell ref="Z38:Z40"/>
    <mergeCell ref="AA38:AA40"/>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V96"/>
  <sheetViews>
    <sheetView showGridLines="0" zoomScale="60" zoomScaleNormal="60" workbookViewId="0">
      <selection sqref="A1:AL4"/>
    </sheetView>
  </sheetViews>
  <sheetFormatPr baseColWidth="10" defaultColWidth="11.42578125" defaultRowHeight="27" customHeight="1" x14ac:dyDescent="0.2"/>
  <cols>
    <col min="1" max="1" width="14.5703125" style="108" customWidth="1"/>
    <col min="2" max="2" width="4" style="3" customWidth="1"/>
    <col min="3" max="3" width="16.85546875" style="3" customWidth="1"/>
    <col min="4" max="4" width="13.5703125" style="3" customWidth="1"/>
    <col min="5" max="5" width="6.28515625" style="3" customWidth="1"/>
    <col min="6" max="6" width="11.42578125" style="3" customWidth="1"/>
    <col min="7" max="7" width="14.140625" style="3" customWidth="1"/>
    <col min="8" max="8" width="32.42578125" style="109" customWidth="1"/>
    <col min="9" max="9" width="38.5703125" style="621" customWidth="1"/>
    <col min="10" max="10" width="21.140625" style="2" customWidth="1"/>
    <col min="11" max="11" width="37.5703125" style="115" customWidth="1"/>
    <col min="12" max="12" width="25.7109375" style="621" customWidth="1"/>
    <col min="13" max="13" width="38.85546875" style="109" customWidth="1"/>
    <col min="14" max="14" width="20" style="620" customWidth="1"/>
    <col min="15" max="15" width="33" style="112" customWidth="1"/>
    <col min="16" max="16" width="28.85546875" style="280" customWidth="1"/>
    <col min="17" max="17" width="38.140625" style="280" customWidth="1"/>
    <col min="18" max="18" width="46.42578125" style="109" customWidth="1"/>
    <col min="19" max="19" width="33.85546875" style="120" customWidth="1"/>
    <col min="20" max="20" width="25.5703125" style="1091" customWidth="1"/>
    <col min="21" max="21" width="36" style="109" customWidth="1"/>
    <col min="22" max="22" width="11.7109375" style="3" customWidth="1"/>
    <col min="23" max="23" width="12.42578125" style="3" customWidth="1"/>
    <col min="24" max="24" width="10.42578125" style="3" bestFit="1" customWidth="1"/>
    <col min="25" max="25" width="9.42578125" style="3" bestFit="1" customWidth="1"/>
    <col min="26" max="26" width="10.5703125" style="3" customWidth="1"/>
    <col min="27" max="27" width="9.5703125" style="3" customWidth="1"/>
    <col min="28" max="28" width="8.85546875" style="3" customWidth="1"/>
    <col min="29" max="29" width="8.42578125" style="3" bestFit="1" customWidth="1"/>
    <col min="30" max="30" width="9" style="3" customWidth="1"/>
    <col min="31" max="31" width="7.140625" style="3" customWidth="1"/>
    <col min="32" max="32" width="10" style="3" customWidth="1"/>
    <col min="33" max="33" width="8.140625" style="3" customWidth="1"/>
    <col min="34" max="34" width="9.42578125" style="3" bestFit="1" customWidth="1"/>
    <col min="35" max="35" width="9" style="3" bestFit="1" customWidth="1"/>
    <col min="36" max="36" width="9.42578125" style="3" bestFit="1" customWidth="1"/>
    <col min="37" max="37" width="15" style="3" customWidth="1"/>
    <col min="38" max="38" width="22.85546875" style="116" customWidth="1"/>
    <col min="39" max="39" width="20.85546875" style="117" customWidth="1"/>
    <col min="40" max="40" width="28.85546875" style="118" customWidth="1"/>
    <col min="41" max="16384" width="11.42578125" style="3"/>
  </cols>
  <sheetData>
    <row r="1" spans="1:48" ht="15.75" customHeight="1" x14ac:dyDescent="0.2">
      <c r="A1" s="1100" t="s">
        <v>1239</v>
      </c>
      <c r="B1" s="1101"/>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1101"/>
      <c r="AA1" s="1101"/>
      <c r="AB1" s="1101"/>
      <c r="AC1" s="1101"/>
      <c r="AD1" s="1101"/>
      <c r="AE1" s="1101"/>
      <c r="AF1" s="1101"/>
      <c r="AG1" s="1101"/>
      <c r="AH1" s="1101"/>
      <c r="AI1" s="1101"/>
      <c r="AJ1" s="1101"/>
      <c r="AK1" s="1101"/>
      <c r="AL1" s="1102"/>
      <c r="AM1" s="1" t="s">
        <v>1</v>
      </c>
      <c r="AN1" s="1" t="s">
        <v>2</v>
      </c>
      <c r="AO1" s="2"/>
      <c r="AP1" s="2"/>
      <c r="AQ1" s="2"/>
      <c r="AR1" s="2"/>
      <c r="AS1" s="2"/>
      <c r="AT1" s="2"/>
      <c r="AU1" s="2"/>
      <c r="AV1" s="2"/>
    </row>
    <row r="2" spans="1:48" ht="15.75" customHeight="1" x14ac:dyDescent="0.2">
      <c r="A2" s="1101"/>
      <c r="B2" s="1101"/>
      <c r="C2" s="1101"/>
      <c r="D2" s="1101"/>
      <c r="E2" s="1101"/>
      <c r="F2" s="1101"/>
      <c r="G2" s="1101"/>
      <c r="H2" s="1101"/>
      <c r="I2" s="1101"/>
      <c r="J2" s="1101"/>
      <c r="K2" s="1101"/>
      <c r="L2" s="1101"/>
      <c r="M2" s="1101"/>
      <c r="N2" s="1101"/>
      <c r="O2" s="1101"/>
      <c r="P2" s="1101"/>
      <c r="Q2" s="1101"/>
      <c r="R2" s="1101"/>
      <c r="S2" s="1101"/>
      <c r="T2" s="1101"/>
      <c r="U2" s="1101"/>
      <c r="V2" s="1101"/>
      <c r="W2" s="1101"/>
      <c r="X2" s="1101"/>
      <c r="Y2" s="1101"/>
      <c r="Z2" s="1101"/>
      <c r="AA2" s="1101"/>
      <c r="AB2" s="1101"/>
      <c r="AC2" s="1101"/>
      <c r="AD2" s="1101"/>
      <c r="AE2" s="1101"/>
      <c r="AF2" s="1101"/>
      <c r="AG2" s="1101"/>
      <c r="AH2" s="1101"/>
      <c r="AI2" s="1101"/>
      <c r="AJ2" s="1101"/>
      <c r="AK2" s="1101"/>
      <c r="AL2" s="1102"/>
      <c r="AM2" s="4" t="s">
        <v>3</v>
      </c>
      <c r="AN2" s="1" t="s">
        <v>4</v>
      </c>
      <c r="AO2" s="2"/>
      <c r="AP2" s="2"/>
      <c r="AQ2" s="2"/>
      <c r="AR2" s="2"/>
      <c r="AS2" s="2"/>
      <c r="AT2" s="2"/>
      <c r="AU2" s="2"/>
      <c r="AV2" s="2"/>
    </row>
    <row r="3" spans="1:48" ht="15.75" customHeight="1" x14ac:dyDescent="0.2">
      <c r="A3" s="1101"/>
      <c r="B3" s="1101"/>
      <c r="C3" s="1101"/>
      <c r="D3" s="1101"/>
      <c r="E3" s="1101"/>
      <c r="F3" s="1101"/>
      <c r="G3" s="1101"/>
      <c r="H3" s="1101"/>
      <c r="I3" s="1101"/>
      <c r="J3" s="1101"/>
      <c r="K3" s="1101"/>
      <c r="L3" s="1101"/>
      <c r="M3" s="1101"/>
      <c r="N3" s="1101"/>
      <c r="O3" s="1101"/>
      <c r="P3" s="1101"/>
      <c r="Q3" s="1101"/>
      <c r="R3" s="1101"/>
      <c r="S3" s="1101"/>
      <c r="T3" s="1101"/>
      <c r="U3" s="1101"/>
      <c r="V3" s="1101"/>
      <c r="W3" s="1101"/>
      <c r="X3" s="1101"/>
      <c r="Y3" s="1101"/>
      <c r="Z3" s="1101"/>
      <c r="AA3" s="1101"/>
      <c r="AB3" s="1101"/>
      <c r="AC3" s="1101"/>
      <c r="AD3" s="1101"/>
      <c r="AE3" s="1101"/>
      <c r="AF3" s="1101"/>
      <c r="AG3" s="1101"/>
      <c r="AH3" s="1101"/>
      <c r="AI3" s="1101"/>
      <c r="AJ3" s="1101"/>
      <c r="AK3" s="1101"/>
      <c r="AL3" s="1102"/>
      <c r="AM3" s="1" t="s">
        <v>5</v>
      </c>
      <c r="AN3" s="5" t="s">
        <v>6</v>
      </c>
      <c r="AO3" s="2"/>
      <c r="AP3" s="2"/>
      <c r="AQ3" s="2"/>
      <c r="AR3" s="2"/>
      <c r="AS3" s="2"/>
      <c r="AT3" s="2"/>
      <c r="AU3" s="2"/>
      <c r="AV3" s="2"/>
    </row>
    <row r="4" spans="1:48" ht="15.75" customHeight="1" x14ac:dyDescent="0.2">
      <c r="A4" s="1103"/>
      <c r="B4" s="1103"/>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103"/>
      <c r="AL4" s="1104"/>
      <c r="AM4" s="1" t="s">
        <v>7</v>
      </c>
      <c r="AN4" s="6" t="s">
        <v>8</v>
      </c>
      <c r="AO4" s="2"/>
      <c r="AP4" s="2"/>
      <c r="AQ4" s="2"/>
      <c r="AR4" s="2"/>
      <c r="AS4" s="2"/>
      <c r="AT4" s="2"/>
      <c r="AU4" s="2"/>
      <c r="AV4" s="2"/>
    </row>
    <row r="5" spans="1:48" s="17" customFormat="1" ht="15.75" customHeight="1" x14ac:dyDescent="0.2">
      <c r="A5" s="1105" t="s">
        <v>9</v>
      </c>
      <c r="B5" s="1105"/>
      <c r="C5" s="1105"/>
      <c r="D5" s="1105"/>
      <c r="E5" s="1105"/>
      <c r="F5" s="1105"/>
      <c r="G5" s="1105"/>
      <c r="H5" s="1105"/>
      <c r="I5" s="1105"/>
      <c r="J5" s="1105"/>
      <c r="K5" s="1173" t="s">
        <v>10</v>
      </c>
      <c r="L5" s="1173"/>
      <c r="M5" s="1173"/>
      <c r="N5" s="1173"/>
      <c r="O5" s="1173"/>
      <c r="P5" s="1173"/>
      <c r="Q5" s="1173"/>
      <c r="R5" s="1173"/>
      <c r="S5" s="1173"/>
      <c r="T5" s="1173"/>
      <c r="U5" s="1173"/>
      <c r="V5" s="1173"/>
      <c r="W5" s="1173"/>
      <c r="X5" s="1173"/>
      <c r="Y5" s="1173"/>
      <c r="Z5" s="1173"/>
      <c r="AA5" s="1173"/>
      <c r="AB5" s="1173"/>
      <c r="AC5" s="1173"/>
      <c r="AD5" s="1173"/>
      <c r="AE5" s="1173"/>
      <c r="AF5" s="1173"/>
      <c r="AG5" s="1173"/>
      <c r="AH5" s="1173"/>
      <c r="AI5" s="1173"/>
      <c r="AJ5" s="1173"/>
      <c r="AK5" s="1173"/>
      <c r="AL5" s="1173"/>
      <c r="AM5" s="1173"/>
      <c r="AN5" s="1173"/>
      <c r="AO5" s="16"/>
      <c r="AP5" s="16"/>
      <c r="AQ5" s="16"/>
      <c r="AR5" s="16"/>
      <c r="AS5" s="16"/>
      <c r="AT5" s="16"/>
      <c r="AU5" s="16"/>
      <c r="AV5" s="16"/>
    </row>
    <row r="6" spans="1:48" s="17" customFormat="1" ht="15.75" customHeight="1" x14ac:dyDescent="0.2">
      <c r="A6" s="1106"/>
      <c r="B6" s="1106"/>
      <c r="C6" s="1106"/>
      <c r="D6" s="1106"/>
      <c r="E6" s="1106"/>
      <c r="F6" s="1106"/>
      <c r="G6" s="1106"/>
      <c r="H6" s="1106"/>
      <c r="I6" s="1106"/>
      <c r="J6" s="1106"/>
      <c r="K6" s="929"/>
      <c r="L6" s="956"/>
      <c r="M6" s="956"/>
      <c r="N6" s="954"/>
      <c r="O6" s="133"/>
      <c r="P6" s="395"/>
      <c r="Q6" s="395"/>
      <c r="R6" s="956"/>
      <c r="S6" s="133"/>
      <c r="T6" s="1040"/>
      <c r="U6" s="957"/>
      <c r="V6" s="1174" t="s">
        <v>11</v>
      </c>
      <c r="W6" s="1106"/>
      <c r="X6" s="1106"/>
      <c r="Y6" s="1106"/>
      <c r="Z6" s="1106"/>
      <c r="AA6" s="1106"/>
      <c r="AB6" s="1106"/>
      <c r="AC6" s="1106"/>
      <c r="AD6" s="1106"/>
      <c r="AE6" s="1106"/>
      <c r="AF6" s="1106"/>
      <c r="AG6" s="1106"/>
      <c r="AH6" s="1106"/>
      <c r="AI6" s="1106"/>
      <c r="AJ6" s="1172"/>
      <c r="AK6" s="928"/>
      <c r="AL6" s="133"/>
      <c r="AM6" s="133"/>
      <c r="AN6" s="134"/>
      <c r="AO6" s="16"/>
      <c r="AP6" s="16"/>
      <c r="AQ6" s="16"/>
      <c r="AR6" s="16"/>
      <c r="AS6" s="16"/>
      <c r="AT6" s="16"/>
      <c r="AU6" s="16"/>
      <c r="AV6" s="16"/>
    </row>
    <row r="7" spans="1:48" s="17" customFormat="1" ht="33" customHeight="1" x14ac:dyDescent="0.2">
      <c r="A7" s="1111" t="s">
        <v>12</v>
      </c>
      <c r="B7" s="1096" t="s">
        <v>13</v>
      </c>
      <c r="C7" s="1113"/>
      <c r="D7" s="1113" t="s">
        <v>12</v>
      </c>
      <c r="E7" s="1096" t="s">
        <v>14</v>
      </c>
      <c r="F7" s="1113"/>
      <c r="G7" s="1113" t="s">
        <v>12</v>
      </c>
      <c r="H7" s="1096" t="s">
        <v>15</v>
      </c>
      <c r="I7" s="1115" t="s">
        <v>16</v>
      </c>
      <c r="J7" s="1115" t="s">
        <v>17</v>
      </c>
      <c r="K7" s="1115" t="s">
        <v>18</v>
      </c>
      <c r="L7" s="1115" t="s">
        <v>19</v>
      </c>
      <c r="M7" s="1115" t="s">
        <v>10</v>
      </c>
      <c r="N7" s="1438" t="s">
        <v>20</v>
      </c>
      <c r="O7" s="1094" t="s">
        <v>21</v>
      </c>
      <c r="P7" s="1096" t="s">
        <v>22</v>
      </c>
      <c r="Q7" s="1096" t="s">
        <v>23</v>
      </c>
      <c r="R7" s="1096" t="s">
        <v>15</v>
      </c>
      <c r="S7" s="1117" t="s">
        <v>21</v>
      </c>
      <c r="T7" s="1041"/>
      <c r="U7" s="1115" t="s">
        <v>25</v>
      </c>
      <c r="V7" s="1127" t="s">
        <v>26</v>
      </c>
      <c r="W7" s="1127"/>
      <c r="X7" s="1128" t="s">
        <v>27</v>
      </c>
      <c r="Y7" s="1128"/>
      <c r="Z7" s="1128"/>
      <c r="AA7" s="1128"/>
      <c r="AB7" s="1129" t="s">
        <v>28</v>
      </c>
      <c r="AC7" s="1130"/>
      <c r="AD7" s="1130"/>
      <c r="AE7" s="1130"/>
      <c r="AF7" s="1130"/>
      <c r="AG7" s="1131"/>
      <c r="AH7" s="1128" t="s">
        <v>29</v>
      </c>
      <c r="AI7" s="1128"/>
      <c r="AJ7" s="1128"/>
      <c r="AK7" s="927" t="s">
        <v>30</v>
      </c>
      <c r="AL7" s="1132" t="s">
        <v>31</v>
      </c>
      <c r="AM7" s="1132" t="s">
        <v>32</v>
      </c>
      <c r="AN7" s="1149" t="s">
        <v>33</v>
      </c>
      <c r="AO7" s="16"/>
      <c r="AP7" s="16"/>
      <c r="AQ7" s="16"/>
      <c r="AR7" s="16"/>
      <c r="AS7" s="16"/>
      <c r="AT7" s="16"/>
      <c r="AU7" s="16"/>
      <c r="AV7" s="16"/>
    </row>
    <row r="8" spans="1:48" s="17" customFormat="1" ht="123" customHeight="1" x14ac:dyDescent="0.2">
      <c r="A8" s="1112"/>
      <c r="B8" s="1097"/>
      <c r="C8" s="1114"/>
      <c r="D8" s="1114"/>
      <c r="E8" s="1097"/>
      <c r="F8" s="1114"/>
      <c r="G8" s="1114"/>
      <c r="H8" s="1097"/>
      <c r="I8" s="1116"/>
      <c r="J8" s="1116"/>
      <c r="K8" s="1116"/>
      <c r="L8" s="1116"/>
      <c r="M8" s="1116"/>
      <c r="N8" s="1439"/>
      <c r="O8" s="1095"/>
      <c r="P8" s="1097"/>
      <c r="Q8" s="1097"/>
      <c r="R8" s="1097"/>
      <c r="S8" s="1118"/>
      <c r="T8" s="1042" t="s">
        <v>12</v>
      </c>
      <c r="U8" s="1116"/>
      <c r="V8" s="19" t="s">
        <v>34</v>
      </c>
      <c r="W8" s="20" t="s">
        <v>35</v>
      </c>
      <c r="X8" s="21" t="s">
        <v>36</v>
      </c>
      <c r="Y8" s="21" t="s">
        <v>37</v>
      </c>
      <c r="Z8" s="21" t="s">
        <v>274</v>
      </c>
      <c r="AA8" s="21" t="s">
        <v>39</v>
      </c>
      <c r="AB8" s="21" t="s">
        <v>40</v>
      </c>
      <c r="AC8" s="21" t="s">
        <v>41</v>
      </c>
      <c r="AD8" s="21" t="s">
        <v>42</v>
      </c>
      <c r="AE8" s="21" t="s">
        <v>43</v>
      </c>
      <c r="AF8" s="21" t="s">
        <v>44</v>
      </c>
      <c r="AG8" s="21" t="s">
        <v>45</v>
      </c>
      <c r="AH8" s="21" t="s">
        <v>46</v>
      </c>
      <c r="AI8" s="21" t="s">
        <v>47</v>
      </c>
      <c r="AJ8" s="21" t="s">
        <v>48</v>
      </c>
      <c r="AK8" s="21" t="s">
        <v>30</v>
      </c>
      <c r="AL8" s="1133"/>
      <c r="AM8" s="1133"/>
      <c r="AN8" s="1150"/>
      <c r="AO8" s="16"/>
      <c r="AP8" s="16"/>
      <c r="AQ8" s="16"/>
      <c r="AR8" s="16"/>
      <c r="AS8" s="16"/>
      <c r="AT8" s="16"/>
      <c r="AU8" s="16"/>
      <c r="AV8" s="16"/>
    </row>
    <row r="9" spans="1:48" s="17" customFormat="1" ht="21" customHeight="1" x14ac:dyDescent="0.2">
      <c r="A9" s="652">
        <v>1</v>
      </c>
      <c r="B9" s="458" t="s">
        <v>828</v>
      </c>
      <c r="C9" s="393"/>
      <c r="D9" s="334"/>
      <c r="E9" s="651"/>
      <c r="F9" s="651"/>
      <c r="G9" s="651"/>
      <c r="H9" s="752"/>
      <c r="I9" s="752"/>
      <c r="J9" s="651"/>
      <c r="K9" s="651"/>
      <c r="L9" s="752"/>
      <c r="M9" s="752"/>
      <c r="N9" s="753"/>
      <c r="O9" s="651"/>
      <c r="P9" s="751"/>
      <c r="Q9" s="751"/>
      <c r="R9" s="752"/>
      <c r="S9" s="651"/>
      <c r="T9" s="1043"/>
      <c r="U9" s="752"/>
      <c r="V9" s="651"/>
      <c r="W9" s="651"/>
      <c r="X9" s="651"/>
      <c r="Y9" s="651"/>
      <c r="Z9" s="651"/>
      <c r="AA9" s="651"/>
      <c r="AB9" s="651"/>
      <c r="AC9" s="651"/>
      <c r="AD9" s="651"/>
      <c r="AE9" s="651"/>
      <c r="AF9" s="651"/>
      <c r="AG9" s="651"/>
      <c r="AH9" s="651"/>
      <c r="AI9" s="651"/>
      <c r="AJ9" s="651"/>
      <c r="AK9" s="651"/>
      <c r="AL9" s="651"/>
      <c r="AM9" s="651"/>
      <c r="AN9" s="1044"/>
    </row>
    <row r="10" spans="1:48" s="17" customFormat="1" ht="22.5" customHeight="1" x14ac:dyDescent="0.2">
      <c r="A10" s="790"/>
      <c r="B10" s="791"/>
      <c r="C10" s="792"/>
      <c r="D10" s="1045">
        <v>11</v>
      </c>
      <c r="E10" s="317" t="s">
        <v>1240</v>
      </c>
      <c r="F10" s="452"/>
      <c r="G10" s="421"/>
      <c r="H10" s="308"/>
      <c r="I10" s="749"/>
      <c r="J10" s="314"/>
      <c r="K10" s="348"/>
      <c r="L10" s="1046"/>
      <c r="M10" s="795"/>
      <c r="N10" s="733"/>
      <c r="O10" s="796"/>
      <c r="P10" s="797"/>
      <c r="Q10" s="797"/>
      <c r="R10" s="308"/>
      <c r="S10" s="308"/>
      <c r="T10" s="1047"/>
      <c r="U10" s="799"/>
      <c r="V10" s="796"/>
      <c r="W10" s="796"/>
      <c r="X10" s="796"/>
      <c r="Y10" s="796"/>
      <c r="Z10" s="796"/>
      <c r="AA10" s="796"/>
      <c r="AB10" s="796"/>
      <c r="AC10" s="796"/>
      <c r="AD10" s="796"/>
      <c r="AE10" s="796"/>
      <c r="AF10" s="796"/>
      <c r="AG10" s="796"/>
      <c r="AH10" s="796"/>
      <c r="AI10" s="796"/>
      <c r="AJ10" s="796"/>
      <c r="AK10" s="796"/>
      <c r="AL10" s="796"/>
      <c r="AM10" s="796"/>
      <c r="AN10" s="1048"/>
    </row>
    <row r="11" spans="1:48" s="16" customFormat="1" ht="196.5" customHeight="1" x14ac:dyDescent="0.2">
      <c r="A11" s="930"/>
      <c r="B11" s="931"/>
      <c r="C11" s="931"/>
      <c r="D11" s="949"/>
      <c r="E11" s="934"/>
      <c r="F11" s="935"/>
      <c r="G11" s="948" t="s">
        <v>51</v>
      </c>
      <c r="H11" s="947" t="s">
        <v>1149</v>
      </c>
      <c r="I11" s="947" t="s">
        <v>1150</v>
      </c>
      <c r="J11" s="950">
        <v>1</v>
      </c>
      <c r="K11" s="366" t="s">
        <v>1148</v>
      </c>
      <c r="L11" s="946" t="s">
        <v>1241</v>
      </c>
      <c r="M11" s="947" t="s">
        <v>1242</v>
      </c>
      <c r="N11" s="951">
        <f>+O11/($S$11+$S$43+$S$44)</f>
        <v>0.38461538461538464</v>
      </c>
      <c r="O11" s="1049">
        <f>+S11</f>
        <v>50000000</v>
      </c>
      <c r="P11" s="947" t="s">
        <v>1243</v>
      </c>
      <c r="Q11" s="161" t="s">
        <v>1244</v>
      </c>
      <c r="R11" s="947" t="s">
        <v>1149</v>
      </c>
      <c r="S11" s="980">
        <v>50000000</v>
      </c>
      <c r="T11" s="1050">
        <v>61</v>
      </c>
      <c r="U11" s="1051" t="s">
        <v>1245</v>
      </c>
      <c r="V11" s="946" t="s">
        <v>919</v>
      </c>
      <c r="W11" s="946" t="s">
        <v>919</v>
      </c>
      <c r="X11" s="946">
        <v>64149</v>
      </c>
      <c r="Y11" s="946" t="s">
        <v>919</v>
      </c>
      <c r="Z11" s="946" t="s">
        <v>919</v>
      </c>
      <c r="AA11" s="946" t="s">
        <v>919</v>
      </c>
      <c r="AB11" s="946" t="s">
        <v>919</v>
      </c>
      <c r="AC11" s="946" t="s">
        <v>919</v>
      </c>
      <c r="AD11" s="946" t="s">
        <v>919</v>
      </c>
      <c r="AE11" s="946" t="s">
        <v>919</v>
      </c>
      <c r="AF11" s="946" t="s">
        <v>919</v>
      </c>
      <c r="AG11" s="946" t="s">
        <v>919</v>
      </c>
      <c r="AH11" s="946" t="s">
        <v>919</v>
      </c>
      <c r="AI11" s="946" t="s">
        <v>919</v>
      </c>
      <c r="AJ11" s="946" t="s">
        <v>919</v>
      </c>
      <c r="AK11" s="946" t="s">
        <v>919</v>
      </c>
      <c r="AL11" s="943">
        <v>43832</v>
      </c>
      <c r="AM11" s="91">
        <v>44195</v>
      </c>
      <c r="AN11" s="947" t="s">
        <v>1146</v>
      </c>
    </row>
    <row r="12" spans="1:48" s="17" customFormat="1" ht="69.75" customHeight="1" x14ac:dyDescent="0.2">
      <c r="A12" s="301"/>
      <c r="B12" s="33"/>
      <c r="C12" s="33"/>
      <c r="D12" s="199"/>
      <c r="E12" s="33"/>
      <c r="F12" s="198"/>
      <c r="G12" s="948">
        <v>1903009</v>
      </c>
      <c r="H12" s="947" t="s">
        <v>1155</v>
      </c>
      <c r="I12" s="947" t="s">
        <v>1156</v>
      </c>
      <c r="J12" s="950">
        <v>2900</v>
      </c>
      <c r="K12" s="1272" t="s">
        <v>1246</v>
      </c>
      <c r="L12" s="1451" t="s">
        <v>1247</v>
      </c>
      <c r="M12" s="1166" t="s">
        <v>1248</v>
      </c>
      <c r="N12" s="951">
        <f>+S12/$O$12</f>
        <v>5.317822645098319E-2</v>
      </c>
      <c r="O12" s="1452">
        <f>+S12+S13+S17+S18+S19+S20+S21+S14+S15+S16</f>
        <v>1316328216.8600001</v>
      </c>
      <c r="P12" s="1450" t="s">
        <v>1249</v>
      </c>
      <c r="Q12" s="1140" t="s">
        <v>1250</v>
      </c>
      <c r="R12" s="947" t="s">
        <v>1155</v>
      </c>
      <c r="S12" s="980">
        <v>70000000</v>
      </c>
      <c r="T12" s="1259" t="s">
        <v>1251</v>
      </c>
      <c r="U12" s="1448" t="s">
        <v>1252</v>
      </c>
      <c r="V12" s="1272">
        <v>289394</v>
      </c>
      <c r="W12" s="1272">
        <v>279112</v>
      </c>
      <c r="X12" s="1272">
        <v>63164</v>
      </c>
      <c r="Y12" s="1272">
        <v>45607</v>
      </c>
      <c r="Z12" s="1272">
        <v>365607</v>
      </c>
      <c r="AA12" s="1272">
        <v>75612</v>
      </c>
      <c r="AB12" s="1272">
        <v>2145</v>
      </c>
      <c r="AC12" s="1272">
        <v>12718</v>
      </c>
      <c r="AD12" s="1272">
        <v>26</v>
      </c>
      <c r="AE12" s="1272">
        <v>37</v>
      </c>
      <c r="AF12" s="1272">
        <v>0</v>
      </c>
      <c r="AG12" s="1272">
        <v>0</v>
      </c>
      <c r="AH12" s="1272">
        <v>78</v>
      </c>
      <c r="AI12" s="1272">
        <v>16897</v>
      </c>
      <c r="AJ12" s="1272">
        <v>852</v>
      </c>
      <c r="AK12" s="1272">
        <v>568506</v>
      </c>
      <c r="AL12" s="1143">
        <v>43832</v>
      </c>
      <c r="AM12" s="1143">
        <v>44195</v>
      </c>
      <c r="AN12" s="1166" t="s">
        <v>1146</v>
      </c>
    </row>
    <row r="13" spans="1:48" s="279" customFormat="1" ht="58.5" customHeight="1" x14ac:dyDescent="0.2">
      <c r="A13" s="363"/>
      <c r="B13" s="362"/>
      <c r="C13" s="362"/>
      <c r="D13" s="714"/>
      <c r="E13" s="362"/>
      <c r="F13" s="361"/>
      <c r="G13" s="1039">
        <v>1903023</v>
      </c>
      <c r="H13" s="942" t="s">
        <v>1157</v>
      </c>
      <c r="I13" s="942" t="s">
        <v>1158</v>
      </c>
      <c r="J13" s="941">
        <v>12</v>
      </c>
      <c r="K13" s="1285"/>
      <c r="L13" s="1451"/>
      <c r="M13" s="1167"/>
      <c r="N13" s="1052">
        <f t="shared" ref="N13:N20" si="0">+S13/$O$12</f>
        <v>6.2163992089446299E-2</v>
      </c>
      <c r="O13" s="1451"/>
      <c r="P13" s="1450"/>
      <c r="Q13" s="1141"/>
      <c r="R13" s="942" t="s">
        <v>1157</v>
      </c>
      <c r="S13" s="980">
        <f>2800528+79027689-0.14</f>
        <v>81828216.859999999</v>
      </c>
      <c r="T13" s="1339"/>
      <c r="U13" s="1464"/>
      <c r="V13" s="1285"/>
      <c r="W13" s="1285"/>
      <c r="X13" s="1285"/>
      <c r="Y13" s="1285"/>
      <c r="Z13" s="1285"/>
      <c r="AA13" s="1285"/>
      <c r="AB13" s="1285"/>
      <c r="AC13" s="1285"/>
      <c r="AD13" s="1285"/>
      <c r="AE13" s="1285"/>
      <c r="AF13" s="1285"/>
      <c r="AG13" s="1285"/>
      <c r="AH13" s="1285"/>
      <c r="AI13" s="1285"/>
      <c r="AJ13" s="1285"/>
      <c r="AK13" s="1285"/>
      <c r="AL13" s="1144"/>
      <c r="AM13" s="1144"/>
      <c r="AN13" s="1167"/>
    </row>
    <row r="14" spans="1:48" s="279" customFormat="1" ht="129.75" customHeight="1" x14ac:dyDescent="0.2">
      <c r="A14" s="363"/>
      <c r="B14" s="362"/>
      <c r="C14" s="362"/>
      <c r="D14" s="714"/>
      <c r="E14" s="362"/>
      <c r="F14" s="361"/>
      <c r="G14" s="1243" t="s">
        <v>51</v>
      </c>
      <c r="H14" s="1239" t="s">
        <v>1159</v>
      </c>
      <c r="I14" s="1239" t="s">
        <v>1160</v>
      </c>
      <c r="J14" s="1243">
        <v>12</v>
      </c>
      <c r="K14" s="1285"/>
      <c r="L14" s="1451"/>
      <c r="M14" s="1167"/>
      <c r="N14" s="1488">
        <f>+S17/$O$12</f>
        <v>7.5968894929975992E-3</v>
      </c>
      <c r="O14" s="1451"/>
      <c r="P14" s="1450"/>
      <c r="Q14" s="1141"/>
      <c r="R14" s="611" t="s">
        <v>1253</v>
      </c>
      <c r="S14" s="980">
        <f>20253333+9746667</f>
        <v>30000000</v>
      </c>
      <c r="T14" s="1339"/>
      <c r="U14" s="1464"/>
      <c r="V14" s="1285"/>
      <c r="W14" s="1285"/>
      <c r="X14" s="1285"/>
      <c r="Y14" s="1285"/>
      <c r="Z14" s="1285"/>
      <c r="AA14" s="1285"/>
      <c r="AB14" s="1285"/>
      <c r="AC14" s="1285"/>
      <c r="AD14" s="1285"/>
      <c r="AE14" s="1285"/>
      <c r="AF14" s="1285"/>
      <c r="AG14" s="1285"/>
      <c r="AH14" s="1285"/>
      <c r="AI14" s="1285"/>
      <c r="AJ14" s="1285"/>
      <c r="AK14" s="1285"/>
      <c r="AL14" s="1144"/>
      <c r="AM14" s="1144"/>
      <c r="AN14" s="1167"/>
    </row>
    <row r="15" spans="1:48" s="279" customFormat="1" ht="129.75" customHeight="1" x14ac:dyDescent="0.2">
      <c r="A15" s="363"/>
      <c r="B15" s="362"/>
      <c r="C15" s="362"/>
      <c r="D15" s="714"/>
      <c r="E15" s="362"/>
      <c r="F15" s="361"/>
      <c r="G15" s="1250"/>
      <c r="H15" s="1251"/>
      <c r="I15" s="1251"/>
      <c r="J15" s="1250"/>
      <c r="K15" s="1285"/>
      <c r="L15" s="1451"/>
      <c r="M15" s="1167"/>
      <c r="N15" s="1489"/>
      <c r="O15" s="1451"/>
      <c r="P15" s="1450"/>
      <c r="Q15" s="1141"/>
      <c r="R15" s="611" t="s">
        <v>1254</v>
      </c>
      <c r="S15" s="980">
        <v>20000000</v>
      </c>
      <c r="T15" s="1339"/>
      <c r="U15" s="1464"/>
      <c r="V15" s="1285"/>
      <c r="W15" s="1285"/>
      <c r="X15" s="1285"/>
      <c r="Y15" s="1285"/>
      <c r="Z15" s="1285"/>
      <c r="AA15" s="1285"/>
      <c r="AB15" s="1285"/>
      <c r="AC15" s="1285"/>
      <c r="AD15" s="1285"/>
      <c r="AE15" s="1285"/>
      <c r="AF15" s="1285"/>
      <c r="AG15" s="1285"/>
      <c r="AH15" s="1285"/>
      <c r="AI15" s="1285"/>
      <c r="AJ15" s="1285"/>
      <c r="AK15" s="1285"/>
      <c r="AL15" s="1144"/>
      <c r="AM15" s="1144"/>
      <c r="AN15" s="1167"/>
    </row>
    <row r="16" spans="1:48" s="279" customFormat="1" ht="129.75" customHeight="1" x14ac:dyDescent="0.2">
      <c r="A16" s="363"/>
      <c r="B16" s="362"/>
      <c r="C16" s="362"/>
      <c r="D16" s="714"/>
      <c r="E16" s="362"/>
      <c r="F16" s="361"/>
      <c r="G16" s="1250"/>
      <c r="H16" s="1251"/>
      <c r="I16" s="1251"/>
      <c r="J16" s="1250"/>
      <c r="K16" s="1285"/>
      <c r="L16" s="1451"/>
      <c r="M16" s="1167"/>
      <c r="N16" s="1489"/>
      <c r="O16" s="1451"/>
      <c r="P16" s="1450"/>
      <c r="Q16" s="1141"/>
      <c r="R16" s="611" t="s">
        <v>1255</v>
      </c>
      <c r="S16" s="980">
        <v>10000000</v>
      </c>
      <c r="T16" s="1339"/>
      <c r="U16" s="1464"/>
      <c r="V16" s="1285"/>
      <c r="W16" s="1285"/>
      <c r="X16" s="1285"/>
      <c r="Y16" s="1285"/>
      <c r="Z16" s="1285"/>
      <c r="AA16" s="1285"/>
      <c r="AB16" s="1285"/>
      <c r="AC16" s="1285"/>
      <c r="AD16" s="1285"/>
      <c r="AE16" s="1285"/>
      <c r="AF16" s="1285"/>
      <c r="AG16" s="1285"/>
      <c r="AH16" s="1285"/>
      <c r="AI16" s="1285"/>
      <c r="AJ16" s="1285"/>
      <c r="AK16" s="1285"/>
      <c r="AL16" s="1144"/>
      <c r="AM16" s="1144"/>
      <c r="AN16" s="1167"/>
    </row>
    <row r="17" spans="1:40" s="279" customFormat="1" ht="152.25" customHeight="1" x14ac:dyDescent="0.2">
      <c r="A17" s="363"/>
      <c r="B17" s="362"/>
      <c r="C17" s="362"/>
      <c r="D17" s="714"/>
      <c r="E17" s="362"/>
      <c r="F17" s="361"/>
      <c r="G17" s="1244"/>
      <c r="H17" s="1240"/>
      <c r="I17" s="1240"/>
      <c r="J17" s="1244"/>
      <c r="K17" s="1285"/>
      <c r="L17" s="1451"/>
      <c r="M17" s="1167"/>
      <c r="N17" s="1490"/>
      <c r="O17" s="1451"/>
      <c r="P17" s="1450"/>
      <c r="Q17" s="1141"/>
      <c r="R17" s="611" t="s">
        <v>1256</v>
      </c>
      <c r="S17" s="980">
        <v>10000000</v>
      </c>
      <c r="T17" s="1339"/>
      <c r="U17" s="1464"/>
      <c r="V17" s="1285"/>
      <c r="W17" s="1285"/>
      <c r="X17" s="1285"/>
      <c r="Y17" s="1285"/>
      <c r="Z17" s="1285"/>
      <c r="AA17" s="1285"/>
      <c r="AB17" s="1285"/>
      <c r="AC17" s="1285"/>
      <c r="AD17" s="1285"/>
      <c r="AE17" s="1285"/>
      <c r="AF17" s="1285"/>
      <c r="AG17" s="1285"/>
      <c r="AH17" s="1285"/>
      <c r="AI17" s="1285"/>
      <c r="AJ17" s="1285"/>
      <c r="AK17" s="1285"/>
      <c r="AL17" s="1144"/>
      <c r="AM17" s="1144"/>
      <c r="AN17" s="1167"/>
    </row>
    <row r="18" spans="1:40" s="17" customFormat="1" ht="121.5" customHeight="1" x14ac:dyDescent="0.2">
      <c r="A18" s="301"/>
      <c r="B18" s="33"/>
      <c r="C18" s="33"/>
      <c r="D18" s="199"/>
      <c r="E18" s="33"/>
      <c r="F18" s="198"/>
      <c r="G18" s="948" t="s">
        <v>51</v>
      </c>
      <c r="H18" s="940" t="s">
        <v>1149</v>
      </c>
      <c r="I18" s="947" t="s">
        <v>1150</v>
      </c>
      <c r="J18" s="939">
        <v>1</v>
      </c>
      <c r="K18" s="1285"/>
      <c r="L18" s="1451"/>
      <c r="M18" s="1167"/>
      <c r="N18" s="951">
        <f t="shared" si="0"/>
        <v>0.62636353869765204</v>
      </c>
      <c r="O18" s="1451"/>
      <c r="P18" s="1450"/>
      <c r="Q18" s="1141"/>
      <c r="R18" s="940" t="s">
        <v>1149</v>
      </c>
      <c r="S18" s="980">
        <v>824500000</v>
      </c>
      <c r="T18" s="1339"/>
      <c r="U18" s="1464"/>
      <c r="V18" s="1285"/>
      <c r="W18" s="1285"/>
      <c r="X18" s="1285"/>
      <c r="Y18" s="1285"/>
      <c r="Z18" s="1285"/>
      <c r="AA18" s="1285"/>
      <c r="AB18" s="1285"/>
      <c r="AC18" s="1285"/>
      <c r="AD18" s="1285"/>
      <c r="AE18" s="1285"/>
      <c r="AF18" s="1285"/>
      <c r="AG18" s="1285"/>
      <c r="AH18" s="1285"/>
      <c r="AI18" s="1285"/>
      <c r="AJ18" s="1285"/>
      <c r="AK18" s="1285"/>
      <c r="AL18" s="1144"/>
      <c r="AM18" s="1144">
        <v>44195</v>
      </c>
      <c r="AN18" s="1167"/>
    </row>
    <row r="19" spans="1:40" s="17" customFormat="1" ht="111" customHeight="1" x14ac:dyDescent="0.2">
      <c r="A19" s="301"/>
      <c r="B19" s="33"/>
      <c r="C19" s="33"/>
      <c r="D19" s="199"/>
      <c r="E19" s="33"/>
      <c r="F19" s="198"/>
      <c r="G19" s="948">
        <v>1903038</v>
      </c>
      <c r="H19" s="940" t="s">
        <v>1161</v>
      </c>
      <c r="I19" s="947" t="s">
        <v>1162</v>
      </c>
      <c r="J19" s="939">
        <v>11</v>
      </c>
      <c r="K19" s="1285"/>
      <c r="L19" s="1451"/>
      <c r="M19" s="1167"/>
      <c r="N19" s="951">
        <f t="shared" si="0"/>
        <v>3.7984447464987997E-2</v>
      </c>
      <c r="O19" s="1451"/>
      <c r="P19" s="1450"/>
      <c r="Q19" s="1141"/>
      <c r="R19" s="940" t="s">
        <v>1161</v>
      </c>
      <c r="S19" s="980">
        <v>50000000</v>
      </c>
      <c r="T19" s="1339"/>
      <c r="U19" s="1464"/>
      <c r="V19" s="1285"/>
      <c r="W19" s="1285"/>
      <c r="X19" s="1285"/>
      <c r="Y19" s="1285"/>
      <c r="Z19" s="1285"/>
      <c r="AA19" s="1285"/>
      <c r="AB19" s="1285"/>
      <c r="AC19" s="1285"/>
      <c r="AD19" s="1285"/>
      <c r="AE19" s="1285"/>
      <c r="AF19" s="1285"/>
      <c r="AG19" s="1285"/>
      <c r="AH19" s="1285"/>
      <c r="AI19" s="1285"/>
      <c r="AJ19" s="1285"/>
      <c r="AK19" s="1285"/>
      <c r="AL19" s="1144"/>
      <c r="AM19" s="1144"/>
      <c r="AN19" s="1167"/>
    </row>
    <row r="20" spans="1:40" s="17" customFormat="1" ht="70.5" customHeight="1" x14ac:dyDescent="0.2">
      <c r="A20" s="301"/>
      <c r="B20" s="33"/>
      <c r="C20" s="33"/>
      <c r="D20" s="199"/>
      <c r="E20" s="33"/>
      <c r="F20" s="198"/>
      <c r="G20" s="948">
        <v>1903027</v>
      </c>
      <c r="H20" s="940" t="s">
        <v>1163</v>
      </c>
      <c r="I20" s="88" t="s">
        <v>1164</v>
      </c>
      <c r="J20" s="939">
        <v>5</v>
      </c>
      <c r="K20" s="1285"/>
      <c r="L20" s="1451"/>
      <c r="M20" s="1167"/>
      <c r="N20" s="951">
        <f t="shared" si="0"/>
        <v>0.15193778985995199</v>
      </c>
      <c r="O20" s="1451"/>
      <c r="P20" s="1450"/>
      <c r="Q20" s="1141"/>
      <c r="R20" s="940" t="s">
        <v>1163</v>
      </c>
      <c r="S20" s="980">
        <v>200000000</v>
      </c>
      <c r="T20" s="1339"/>
      <c r="U20" s="1464"/>
      <c r="V20" s="1285"/>
      <c r="W20" s="1285"/>
      <c r="X20" s="1285"/>
      <c r="Y20" s="1285"/>
      <c r="Z20" s="1285"/>
      <c r="AA20" s="1285"/>
      <c r="AB20" s="1285"/>
      <c r="AC20" s="1285"/>
      <c r="AD20" s="1285"/>
      <c r="AE20" s="1285"/>
      <c r="AF20" s="1285"/>
      <c r="AG20" s="1285"/>
      <c r="AH20" s="1285"/>
      <c r="AI20" s="1285"/>
      <c r="AJ20" s="1285"/>
      <c r="AK20" s="1285"/>
      <c r="AL20" s="1144"/>
      <c r="AM20" s="1144"/>
      <c r="AN20" s="1167"/>
    </row>
    <row r="21" spans="1:40" s="17" customFormat="1" ht="68.25" customHeight="1" x14ac:dyDescent="0.2">
      <c r="A21" s="301"/>
      <c r="B21" s="33"/>
      <c r="C21" s="33"/>
      <c r="D21" s="199"/>
      <c r="E21" s="33"/>
      <c r="F21" s="198"/>
      <c r="G21" s="1456">
        <v>1903011</v>
      </c>
      <c r="H21" s="1298" t="s">
        <v>1165</v>
      </c>
      <c r="I21" s="88" t="s">
        <v>1166</v>
      </c>
      <c r="J21" s="939">
        <v>140</v>
      </c>
      <c r="K21" s="1285"/>
      <c r="L21" s="1451"/>
      <c r="M21" s="1167"/>
      <c r="N21" s="1491">
        <f>+S21/$O$12</f>
        <v>1.5193778985995198E-2</v>
      </c>
      <c r="O21" s="1451"/>
      <c r="P21" s="1450"/>
      <c r="Q21" s="1141"/>
      <c r="R21" s="1298" t="s">
        <v>1165</v>
      </c>
      <c r="S21" s="1487">
        <v>20000000</v>
      </c>
      <c r="T21" s="1339"/>
      <c r="U21" s="1464"/>
      <c r="V21" s="1285"/>
      <c r="W21" s="1285"/>
      <c r="X21" s="1285"/>
      <c r="Y21" s="1285"/>
      <c r="Z21" s="1285"/>
      <c r="AA21" s="1285"/>
      <c r="AB21" s="1285"/>
      <c r="AC21" s="1285"/>
      <c r="AD21" s="1285"/>
      <c r="AE21" s="1285"/>
      <c r="AF21" s="1285"/>
      <c r="AG21" s="1285"/>
      <c r="AH21" s="1285"/>
      <c r="AI21" s="1285"/>
      <c r="AJ21" s="1285"/>
      <c r="AK21" s="1285"/>
      <c r="AL21" s="1144"/>
      <c r="AM21" s="1144"/>
      <c r="AN21" s="1167"/>
    </row>
    <row r="22" spans="1:40" s="17" customFormat="1" ht="56.25" customHeight="1" x14ac:dyDescent="0.2">
      <c r="A22" s="301"/>
      <c r="B22" s="33"/>
      <c r="C22" s="33"/>
      <c r="D22" s="199"/>
      <c r="E22" s="33"/>
      <c r="F22" s="198"/>
      <c r="G22" s="1456"/>
      <c r="H22" s="1298"/>
      <c r="I22" s="88" t="s">
        <v>1174</v>
      </c>
      <c r="J22" s="939">
        <v>12</v>
      </c>
      <c r="K22" s="1273"/>
      <c r="L22" s="1451"/>
      <c r="M22" s="1168"/>
      <c r="N22" s="1492"/>
      <c r="O22" s="1451"/>
      <c r="P22" s="1450"/>
      <c r="Q22" s="1142"/>
      <c r="R22" s="1298"/>
      <c r="S22" s="1487"/>
      <c r="T22" s="1260"/>
      <c r="U22" s="1449"/>
      <c r="V22" s="1273"/>
      <c r="W22" s="1273"/>
      <c r="X22" s="1273"/>
      <c r="Y22" s="1273"/>
      <c r="Z22" s="1273"/>
      <c r="AA22" s="1273"/>
      <c r="AB22" s="1273"/>
      <c r="AC22" s="1273"/>
      <c r="AD22" s="1273"/>
      <c r="AE22" s="1273"/>
      <c r="AF22" s="1273"/>
      <c r="AG22" s="1273"/>
      <c r="AH22" s="1273"/>
      <c r="AI22" s="1273"/>
      <c r="AJ22" s="1273"/>
      <c r="AK22" s="1273"/>
      <c r="AL22" s="1145"/>
      <c r="AM22" s="1145"/>
      <c r="AN22" s="933"/>
    </row>
    <row r="23" spans="1:40" s="17" customFormat="1" ht="135" customHeight="1" x14ac:dyDescent="0.2">
      <c r="A23" s="301"/>
      <c r="B23" s="33"/>
      <c r="C23" s="33"/>
      <c r="D23" s="199"/>
      <c r="E23" s="33"/>
      <c r="F23" s="198"/>
      <c r="G23" s="948">
        <v>1903001</v>
      </c>
      <c r="H23" s="940" t="s">
        <v>1031</v>
      </c>
      <c r="I23" s="947" t="s">
        <v>1167</v>
      </c>
      <c r="J23" s="939">
        <v>1</v>
      </c>
      <c r="K23" s="1314" t="s">
        <v>1257</v>
      </c>
      <c r="L23" s="1451" t="s">
        <v>1258</v>
      </c>
      <c r="M23" s="1450" t="s">
        <v>1259</v>
      </c>
      <c r="N23" s="676">
        <f>+S23/$O$23</f>
        <v>0.25662267300847325</v>
      </c>
      <c r="O23" s="1453">
        <f>+S23+S24</f>
        <v>317470000</v>
      </c>
      <c r="P23" s="1450" t="s">
        <v>1260</v>
      </c>
      <c r="Q23" s="1140" t="s">
        <v>1261</v>
      </c>
      <c r="R23" s="940" t="s">
        <v>1031</v>
      </c>
      <c r="S23" s="980">
        <v>81470000</v>
      </c>
      <c r="T23" s="1467">
        <v>61</v>
      </c>
      <c r="U23" s="1465" t="s">
        <v>1245</v>
      </c>
      <c r="V23" s="1485">
        <v>289394</v>
      </c>
      <c r="W23" s="1485">
        <v>279112</v>
      </c>
      <c r="X23" s="1485">
        <v>63164</v>
      </c>
      <c r="Y23" s="1485">
        <v>45607</v>
      </c>
      <c r="Z23" s="1485">
        <v>365607</v>
      </c>
      <c r="AA23" s="1485">
        <v>75612</v>
      </c>
      <c r="AB23" s="1485">
        <v>2145</v>
      </c>
      <c r="AC23" s="1485">
        <v>12718</v>
      </c>
      <c r="AD23" s="1485">
        <v>26</v>
      </c>
      <c r="AE23" s="1485">
        <v>37</v>
      </c>
      <c r="AF23" s="1485">
        <v>0</v>
      </c>
      <c r="AG23" s="1485">
        <v>0</v>
      </c>
      <c r="AH23" s="1485">
        <v>78</v>
      </c>
      <c r="AI23" s="1485">
        <v>16897</v>
      </c>
      <c r="AJ23" s="1485">
        <v>852</v>
      </c>
      <c r="AK23" s="1485">
        <v>568506</v>
      </c>
      <c r="AL23" s="1143">
        <v>43832</v>
      </c>
      <c r="AM23" s="1146">
        <v>44195</v>
      </c>
      <c r="AN23" s="1166" t="s">
        <v>1146</v>
      </c>
    </row>
    <row r="24" spans="1:40" s="17" customFormat="1" ht="94.5" customHeight="1" x14ac:dyDescent="0.2">
      <c r="A24" s="301"/>
      <c r="B24" s="33"/>
      <c r="C24" s="33"/>
      <c r="D24" s="199"/>
      <c r="E24" s="33"/>
      <c r="F24" s="198"/>
      <c r="G24" s="948">
        <v>1903015</v>
      </c>
      <c r="H24" s="940" t="s">
        <v>1168</v>
      </c>
      <c r="I24" s="947" t="s">
        <v>1169</v>
      </c>
      <c r="J24" s="939">
        <v>12</v>
      </c>
      <c r="K24" s="1399"/>
      <c r="L24" s="1451"/>
      <c r="M24" s="1450"/>
      <c r="N24" s="676">
        <f>+S24/$O$23</f>
        <v>0.74337732699152681</v>
      </c>
      <c r="O24" s="1450"/>
      <c r="P24" s="1450"/>
      <c r="Q24" s="1142"/>
      <c r="R24" s="940" t="s">
        <v>1168</v>
      </c>
      <c r="S24" s="980">
        <v>236000000</v>
      </c>
      <c r="T24" s="1469"/>
      <c r="U24" s="1466"/>
      <c r="V24" s="1486"/>
      <c r="W24" s="1486"/>
      <c r="X24" s="1486"/>
      <c r="Y24" s="1486"/>
      <c r="Z24" s="1486"/>
      <c r="AA24" s="1486"/>
      <c r="AB24" s="1486"/>
      <c r="AC24" s="1486"/>
      <c r="AD24" s="1486"/>
      <c r="AE24" s="1486"/>
      <c r="AF24" s="1486"/>
      <c r="AG24" s="1486"/>
      <c r="AH24" s="1486"/>
      <c r="AI24" s="1486"/>
      <c r="AJ24" s="1486"/>
      <c r="AK24" s="1486"/>
      <c r="AL24" s="1145"/>
      <c r="AM24" s="1148"/>
      <c r="AN24" s="1167"/>
    </row>
    <row r="25" spans="1:40" s="17" customFormat="1" ht="38.25" customHeight="1" x14ac:dyDescent="0.2">
      <c r="A25" s="301"/>
      <c r="B25" s="33"/>
      <c r="C25" s="33"/>
      <c r="D25" s="199"/>
      <c r="E25" s="33"/>
      <c r="F25" s="198"/>
      <c r="G25" s="1456">
        <v>1903012</v>
      </c>
      <c r="H25" s="1298" t="s">
        <v>1170</v>
      </c>
      <c r="I25" s="1298" t="s">
        <v>1171</v>
      </c>
      <c r="J25" s="1297">
        <v>4000</v>
      </c>
      <c r="K25" s="1314" t="s">
        <v>1262</v>
      </c>
      <c r="L25" s="1451" t="s">
        <v>1263</v>
      </c>
      <c r="M25" s="1450" t="s">
        <v>1264</v>
      </c>
      <c r="N25" s="1480">
        <f>+(S25+S26)/O25</f>
        <v>0.81796693261385323</v>
      </c>
      <c r="O25" s="1452">
        <f>+S25+S26+S27+S28</f>
        <v>1098701477</v>
      </c>
      <c r="P25" s="1450" t="s">
        <v>1265</v>
      </c>
      <c r="Q25" s="1484" t="s">
        <v>1266</v>
      </c>
      <c r="R25" s="1298" t="s">
        <v>1170</v>
      </c>
      <c r="S25" s="819">
        <v>803501477</v>
      </c>
      <c r="T25" s="1259" t="s">
        <v>1267</v>
      </c>
      <c r="U25" s="1478" t="s">
        <v>1268</v>
      </c>
      <c r="V25" s="1272">
        <v>289394</v>
      </c>
      <c r="W25" s="1272">
        <v>279112</v>
      </c>
      <c r="X25" s="1272">
        <v>63164</v>
      </c>
      <c r="Y25" s="1272">
        <v>45607</v>
      </c>
      <c r="Z25" s="1272">
        <v>365607</v>
      </c>
      <c r="AA25" s="1272">
        <v>75612</v>
      </c>
      <c r="AB25" s="1272">
        <v>2145</v>
      </c>
      <c r="AC25" s="1272">
        <v>12718</v>
      </c>
      <c r="AD25" s="1272">
        <v>26</v>
      </c>
      <c r="AE25" s="1272">
        <v>37</v>
      </c>
      <c r="AF25" s="1272">
        <v>0</v>
      </c>
      <c r="AG25" s="1272">
        <v>0</v>
      </c>
      <c r="AH25" s="1272">
        <v>78</v>
      </c>
      <c r="AI25" s="1272">
        <v>16897</v>
      </c>
      <c r="AJ25" s="1272">
        <v>852</v>
      </c>
      <c r="AK25" s="1272">
        <v>568506</v>
      </c>
      <c r="AL25" s="1143">
        <v>43832</v>
      </c>
      <c r="AM25" s="1146">
        <v>44195</v>
      </c>
      <c r="AN25" s="1166" t="s">
        <v>1146</v>
      </c>
    </row>
    <row r="26" spans="1:40" s="17" customFormat="1" ht="37.5" customHeight="1" x14ac:dyDescent="0.2">
      <c r="A26" s="301"/>
      <c r="B26" s="33"/>
      <c r="C26" s="33"/>
      <c r="D26" s="199"/>
      <c r="E26" s="33"/>
      <c r="F26" s="198"/>
      <c r="G26" s="1456"/>
      <c r="H26" s="1298"/>
      <c r="I26" s="1298"/>
      <c r="J26" s="1297"/>
      <c r="K26" s="1315"/>
      <c r="L26" s="1451"/>
      <c r="M26" s="1450"/>
      <c r="N26" s="1480"/>
      <c r="O26" s="1451"/>
      <c r="P26" s="1450"/>
      <c r="Q26" s="1484"/>
      <c r="R26" s="1298"/>
      <c r="S26" s="980">
        <v>95200000</v>
      </c>
      <c r="T26" s="1339"/>
      <c r="U26" s="1483"/>
      <c r="V26" s="1285"/>
      <c r="W26" s="1285"/>
      <c r="X26" s="1285"/>
      <c r="Y26" s="1285"/>
      <c r="Z26" s="1285"/>
      <c r="AA26" s="1285"/>
      <c r="AB26" s="1285"/>
      <c r="AC26" s="1285"/>
      <c r="AD26" s="1285"/>
      <c r="AE26" s="1285"/>
      <c r="AF26" s="1285"/>
      <c r="AG26" s="1285"/>
      <c r="AH26" s="1285"/>
      <c r="AI26" s="1285"/>
      <c r="AJ26" s="1285"/>
      <c r="AK26" s="1285"/>
      <c r="AL26" s="1144"/>
      <c r="AM26" s="1147"/>
      <c r="AN26" s="1167"/>
    </row>
    <row r="27" spans="1:40" s="17" customFormat="1" ht="72" customHeight="1" x14ac:dyDescent="0.2">
      <c r="A27" s="301"/>
      <c r="B27" s="33"/>
      <c r="C27" s="33"/>
      <c r="D27" s="199"/>
      <c r="E27" s="33"/>
      <c r="F27" s="198"/>
      <c r="G27" s="948">
        <v>1903016</v>
      </c>
      <c r="H27" s="940" t="s">
        <v>1172</v>
      </c>
      <c r="I27" s="947" t="s">
        <v>1173</v>
      </c>
      <c r="J27" s="939">
        <v>240</v>
      </c>
      <c r="K27" s="1315"/>
      <c r="L27" s="1451"/>
      <c r="M27" s="1450"/>
      <c r="N27" s="676">
        <f>+S27/O25</f>
        <v>9.1016533693073387E-2</v>
      </c>
      <c r="O27" s="1451"/>
      <c r="P27" s="1450"/>
      <c r="Q27" s="1484"/>
      <c r="R27" s="940" t="s">
        <v>1172</v>
      </c>
      <c r="S27" s="819">
        <v>100000000</v>
      </c>
      <c r="T27" s="1339"/>
      <c r="U27" s="1483"/>
      <c r="V27" s="1285"/>
      <c r="W27" s="1285"/>
      <c r="X27" s="1285"/>
      <c r="Y27" s="1285"/>
      <c r="Z27" s="1285"/>
      <c r="AA27" s="1285"/>
      <c r="AB27" s="1285"/>
      <c r="AC27" s="1285"/>
      <c r="AD27" s="1285"/>
      <c r="AE27" s="1285"/>
      <c r="AF27" s="1285"/>
      <c r="AG27" s="1285"/>
      <c r="AH27" s="1285"/>
      <c r="AI27" s="1285"/>
      <c r="AJ27" s="1285"/>
      <c r="AK27" s="1285"/>
      <c r="AL27" s="1144"/>
      <c r="AM27" s="1147"/>
      <c r="AN27" s="1167"/>
    </row>
    <row r="28" spans="1:40" s="17" customFormat="1" ht="63" customHeight="1" x14ac:dyDescent="0.2">
      <c r="A28" s="301"/>
      <c r="B28" s="33"/>
      <c r="C28" s="33"/>
      <c r="D28" s="199"/>
      <c r="E28" s="33"/>
      <c r="F28" s="198"/>
      <c r="G28" s="1456">
        <v>1903011</v>
      </c>
      <c r="H28" s="1298" t="s">
        <v>1165</v>
      </c>
      <c r="I28" s="88" t="s">
        <v>1166</v>
      </c>
      <c r="J28" s="939">
        <v>140</v>
      </c>
      <c r="K28" s="1315"/>
      <c r="L28" s="1451"/>
      <c r="M28" s="1450"/>
      <c r="N28" s="1480">
        <f>+(S28+S29)/O25</f>
        <v>9.1016533693073387E-2</v>
      </c>
      <c r="O28" s="1451"/>
      <c r="P28" s="1450"/>
      <c r="Q28" s="1484"/>
      <c r="R28" s="1298" t="s">
        <v>1165</v>
      </c>
      <c r="S28" s="1482">
        <v>100000000</v>
      </c>
      <c r="T28" s="1339"/>
      <c r="U28" s="1483"/>
      <c r="V28" s="1285"/>
      <c r="W28" s="1285"/>
      <c r="X28" s="1285"/>
      <c r="Y28" s="1285"/>
      <c r="Z28" s="1285"/>
      <c r="AA28" s="1285"/>
      <c r="AB28" s="1285"/>
      <c r="AC28" s="1285"/>
      <c r="AD28" s="1285"/>
      <c r="AE28" s="1285"/>
      <c r="AF28" s="1285"/>
      <c r="AG28" s="1285"/>
      <c r="AH28" s="1285"/>
      <c r="AI28" s="1285"/>
      <c r="AJ28" s="1285"/>
      <c r="AK28" s="1285"/>
      <c r="AL28" s="1144"/>
      <c r="AM28" s="1147"/>
      <c r="AN28" s="1167"/>
    </row>
    <row r="29" spans="1:40" s="17" customFormat="1" ht="66" customHeight="1" x14ac:dyDescent="0.2">
      <c r="A29" s="301"/>
      <c r="B29" s="33"/>
      <c r="C29" s="33"/>
      <c r="D29" s="199"/>
      <c r="E29" s="33"/>
      <c r="F29" s="198"/>
      <c r="G29" s="1456"/>
      <c r="H29" s="1298"/>
      <c r="I29" s="88" t="s">
        <v>1174</v>
      </c>
      <c r="J29" s="939">
        <v>12</v>
      </c>
      <c r="K29" s="1399"/>
      <c r="L29" s="1451"/>
      <c r="M29" s="1450"/>
      <c r="N29" s="1480"/>
      <c r="O29" s="1451"/>
      <c r="P29" s="1450"/>
      <c r="Q29" s="1484"/>
      <c r="R29" s="1298"/>
      <c r="S29" s="1482"/>
      <c r="T29" s="1260"/>
      <c r="U29" s="1479"/>
      <c r="V29" s="1273"/>
      <c r="W29" s="1273"/>
      <c r="X29" s="1273"/>
      <c r="Y29" s="1273"/>
      <c r="Z29" s="1273"/>
      <c r="AA29" s="1273"/>
      <c r="AB29" s="1273"/>
      <c r="AC29" s="1273"/>
      <c r="AD29" s="1273"/>
      <c r="AE29" s="1273"/>
      <c r="AF29" s="1273"/>
      <c r="AG29" s="1273"/>
      <c r="AH29" s="1273"/>
      <c r="AI29" s="1273"/>
      <c r="AJ29" s="1273"/>
      <c r="AK29" s="1273"/>
      <c r="AL29" s="1145"/>
      <c r="AM29" s="1148"/>
      <c r="AN29" s="1168"/>
    </row>
    <row r="30" spans="1:40" s="17" customFormat="1" ht="84.75" customHeight="1" x14ac:dyDescent="0.2">
      <c r="A30" s="301"/>
      <c r="B30" s="33"/>
      <c r="C30" s="33"/>
      <c r="D30" s="199"/>
      <c r="E30" s="33"/>
      <c r="F30" s="198"/>
      <c r="G30" s="1456">
        <v>1903031</v>
      </c>
      <c r="H30" s="1298" t="s">
        <v>1175</v>
      </c>
      <c r="I30" s="1298" t="s">
        <v>1176</v>
      </c>
      <c r="J30" s="1297">
        <v>12</v>
      </c>
      <c r="K30" s="1314" t="s">
        <v>1269</v>
      </c>
      <c r="L30" s="1451" t="s">
        <v>1270</v>
      </c>
      <c r="M30" s="1298" t="s">
        <v>1271</v>
      </c>
      <c r="N30" s="1480">
        <f>+O30/($S$30+$S$31+$S$72)</f>
        <v>0.8675801480804296</v>
      </c>
      <c r="O30" s="1453">
        <f>+S30+S31</f>
        <v>656000000</v>
      </c>
      <c r="P30" s="1453" t="s">
        <v>1272</v>
      </c>
      <c r="Q30" s="1481" t="s">
        <v>1273</v>
      </c>
      <c r="R30" s="1450" t="s">
        <v>1175</v>
      </c>
      <c r="S30" s="819">
        <f>400000000</f>
        <v>400000000</v>
      </c>
      <c r="T30" s="1467" t="s">
        <v>1274</v>
      </c>
      <c r="U30" s="1478" t="s">
        <v>1275</v>
      </c>
      <c r="V30" s="1476">
        <v>292684</v>
      </c>
      <c r="W30" s="1476">
        <v>282326</v>
      </c>
      <c r="X30" s="1476">
        <v>135912</v>
      </c>
      <c r="Y30" s="1476">
        <v>45122</v>
      </c>
      <c r="Z30" s="1476">
        <v>365607</v>
      </c>
      <c r="AA30" s="1476">
        <v>75612</v>
      </c>
      <c r="AB30" s="1476">
        <v>2145</v>
      </c>
      <c r="AC30" s="1476">
        <v>12718</v>
      </c>
      <c r="AD30" s="1476">
        <v>26</v>
      </c>
      <c r="AE30" s="1476">
        <v>37</v>
      </c>
      <c r="AF30" s="1476" t="s">
        <v>919</v>
      </c>
      <c r="AG30" s="1476" t="s">
        <v>919</v>
      </c>
      <c r="AH30" s="1476">
        <v>53164</v>
      </c>
      <c r="AI30" s="1476">
        <v>16982</v>
      </c>
      <c r="AJ30" s="1476">
        <v>60013</v>
      </c>
      <c r="AK30" s="1476">
        <v>575010</v>
      </c>
      <c r="AL30" s="1143">
        <v>43832</v>
      </c>
      <c r="AM30" s="1146">
        <v>44195</v>
      </c>
      <c r="AN30" s="1166" t="s">
        <v>1146</v>
      </c>
    </row>
    <row r="31" spans="1:40" s="17" customFormat="1" ht="72.75" customHeight="1" x14ac:dyDescent="0.2">
      <c r="A31" s="301"/>
      <c r="B31" s="33"/>
      <c r="C31" s="33"/>
      <c r="D31" s="199"/>
      <c r="E31" s="33"/>
      <c r="F31" s="198"/>
      <c r="G31" s="1456"/>
      <c r="H31" s="1298"/>
      <c r="I31" s="1298"/>
      <c r="J31" s="1297"/>
      <c r="K31" s="1399"/>
      <c r="L31" s="1451"/>
      <c r="M31" s="1298"/>
      <c r="N31" s="1480"/>
      <c r="O31" s="1450"/>
      <c r="P31" s="1450"/>
      <c r="Q31" s="1481"/>
      <c r="R31" s="1450"/>
      <c r="S31" s="980">
        <v>256000000</v>
      </c>
      <c r="T31" s="1469"/>
      <c r="U31" s="1479"/>
      <c r="V31" s="1477"/>
      <c r="W31" s="1477"/>
      <c r="X31" s="1477"/>
      <c r="Y31" s="1477"/>
      <c r="Z31" s="1477"/>
      <c r="AA31" s="1477"/>
      <c r="AB31" s="1477"/>
      <c r="AC31" s="1477"/>
      <c r="AD31" s="1477"/>
      <c r="AE31" s="1477"/>
      <c r="AF31" s="1477"/>
      <c r="AG31" s="1477"/>
      <c r="AH31" s="1477"/>
      <c r="AI31" s="1477"/>
      <c r="AJ31" s="1477"/>
      <c r="AK31" s="1477"/>
      <c r="AL31" s="1145"/>
      <c r="AM31" s="1148"/>
      <c r="AN31" s="1168"/>
    </row>
    <row r="32" spans="1:40" s="17" customFormat="1" ht="170.25" customHeight="1" x14ac:dyDescent="0.2">
      <c r="A32" s="301"/>
      <c r="B32" s="33"/>
      <c r="C32" s="33"/>
      <c r="D32" s="199"/>
      <c r="E32" s="33"/>
      <c r="F32" s="198"/>
      <c r="G32" s="948">
        <v>1903034</v>
      </c>
      <c r="H32" s="947" t="s">
        <v>342</v>
      </c>
      <c r="I32" s="88" t="s">
        <v>1179</v>
      </c>
      <c r="J32" s="950">
        <v>12</v>
      </c>
      <c r="K32" s="950" t="s">
        <v>1276</v>
      </c>
      <c r="L32" s="950" t="s">
        <v>1277</v>
      </c>
      <c r="M32" s="947" t="s">
        <v>1278</v>
      </c>
      <c r="N32" s="951">
        <f>+S32/O32</f>
        <v>1</v>
      </c>
      <c r="O32" s="1053">
        <f>+S32</f>
        <v>96954000</v>
      </c>
      <c r="P32" s="947" t="s">
        <v>1279</v>
      </c>
      <c r="Q32" s="1054" t="s">
        <v>1280</v>
      </c>
      <c r="R32" s="947" t="s">
        <v>342</v>
      </c>
      <c r="S32" s="213">
        <v>96954000</v>
      </c>
      <c r="T32" s="1050" t="s">
        <v>59</v>
      </c>
      <c r="U32" s="1055" t="s">
        <v>1281</v>
      </c>
      <c r="V32" s="950">
        <v>292684</v>
      </c>
      <c r="W32" s="950">
        <v>282326</v>
      </c>
      <c r="X32" s="950">
        <v>135912</v>
      </c>
      <c r="Y32" s="950">
        <v>45122</v>
      </c>
      <c r="Z32" s="950">
        <v>365607</v>
      </c>
      <c r="AA32" s="950">
        <v>86875</v>
      </c>
      <c r="AB32" s="950">
        <v>2145</v>
      </c>
      <c r="AC32" s="950">
        <v>12718</v>
      </c>
      <c r="AD32" s="950">
        <v>26</v>
      </c>
      <c r="AE32" s="950">
        <v>37</v>
      </c>
      <c r="AF32" s="950" t="s">
        <v>919</v>
      </c>
      <c r="AG32" s="950" t="s">
        <v>919</v>
      </c>
      <c r="AH32" s="950">
        <v>53164</v>
      </c>
      <c r="AI32" s="950">
        <v>16982</v>
      </c>
      <c r="AJ32" s="950">
        <v>60013</v>
      </c>
      <c r="AK32" s="950">
        <v>575010</v>
      </c>
      <c r="AL32" s="943">
        <v>43832</v>
      </c>
      <c r="AM32" s="91">
        <v>44195</v>
      </c>
      <c r="AN32" s="947" t="s">
        <v>1146</v>
      </c>
    </row>
    <row r="33" spans="1:40" s="17" customFormat="1" ht="66" customHeight="1" x14ac:dyDescent="0.2">
      <c r="A33" s="301"/>
      <c r="B33" s="33"/>
      <c r="C33" s="33"/>
      <c r="D33" s="199"/>
      <c r="E33" s="33"/>
      <c r="F33" s="198"/>
      <c r="G33" s="948">
        <v>1903045</v>
      </c>
      <c r="H33" s="947" t="s">
        <v>1180</v>
      </c>
      <c r="I33" s="947" t="s">
        <v>1181</v>
      </c>
      <c r="J33" s="950">
        <v>725</v>
      </c>
      <c r="K33" s="1272" t="s">
        <v>1282</v>
      </c>
      <c r="L33" s="1451" t="s">
        <v>1283</v>
      </c>
      <c r="M33" s="1450" t="s">
        <v>1284</v>
      </c>
      <c r="N33" s="1056">
        <v>0.19</v>
      </c>
      <c r="O33" s="1452">
        <f>+S33+S34+S35+S36+S37</f>
        <v>64636000</v>
      </c>
      <c r="P33" s="1450" t="s">
        <v>1285</v>
      </c>
      <c r="Q33" s="1140" t="s">
        <v>1286</v>
      </c>
      <c r="R33" s="947" t="s">
        <v>1180</v>
      </c>
      <c r="S33" s="213">
        <v>19636000</v>
      </c>
      <c r="T33" s="1467" t="s">
        <v>59</v>
      </c>
      <c r="U33" s="1448" t="s">
        <v>1281</v>
      </c>
      <c r="V33" s="1272">
        <v>292684</v>
      </c>
      <c r="W33" s="1272">
        <v>282326</v>
      </c>
      <c r="X33" s="1272">
        <v>135912</v>
      </c>
      <c r="Y33" s="1272">
        <v>45122</v>
      </c>
      <c r="Z33" s="1272">
        <v>365607</v>
      </c>
      <c r="AA33" s="1272">
        <v>86875</v>
      </c>
      <c r="AB33" s="1272">
        <v>2145</v>
      </c>
      <c r="AC33" s="1272">
        <v>12718</v>
      </c>
      <c r="AD33" s="1272">
        <v>26</v>
      </c>
      <c r="AE33" s="1272">
        <v>37</v>
      </c>
      <c r="AF33" s="1272" t="s">
        <v>919</v>
      </c>
      <c r="AG33" s="1272" t="s">
        <v>919</v>
      </c>
      <c r="AH33" s="1272">
        <v>53164</v>
      </c>
      <c r="AI33" s="1272">
        <v>16982</v>
      </c>
      <c r="AJ33" s="1272">
        <v>60013</v>
      </c>
      <c r="AK33" s="1272">
        <v>575010</v>
      </c>
      <c r="AL33" s="1143">
        <v>43832</v>
      </c>
      <c r="AM33" s="1146">
        <v>44195</v>
      </c>
      <c r="AN33" s="1166" t="s">
        <v>1146</v>
      </c>
    </row>
    <row r="34" spans="1:40" s="17" customFormat="1" ht="78.75" customHeight="1" x14ac:dyDescent="0.2">
      <c r="A34" s="301"/>
      <c r="B34" s="33"/>
      <c r="C34" s="33"/>
      <c r="D34" s="199"/>
      <c r="E34" s="33"/>
      <c r="F34" s="198"/>
      <c r="G34" s="948">
        <v>1903001</v>
      </c>
      <c r="H34" s="940" t="s">
        <v>1031</v>
      </c>
      <c r="I34" s="947" t="s">
        <v>1167</v>
      </c>
      <c r="J34" s="939">
        <v>1</v>
      </c>
      <c r="K34" s="1285"/>
      <c r="L34" s="1451"/>
      <c r="M34" s="1450"/>
      <c r="N34" s="1056">
        <f>+(S34)/$O$33</f>
        <v>0.23206881613961261</v>
      </c>
      <c r="O34" s="1451"/>
      <c r="P34" s="1450"/>
      <c r="Q34" s="1141"/>
      <c r="R34" s="940" t="s">
        <v>1031</v>
      </c>
      <c r="S34" s="213">
        <v>15000000</v>
      </c>
      <c r="T34" s="1468"/>
      <c r="U34" s="1464"/>
      <c r="V34" s="1285"/>
      <c r="W34" s="1285"/>
      <c r="X34" s="1285"/>
      <c r="Y34" s="1285"/>
      <c r="Z34" s="1285"/>
      <c r="AA34" s="1285"/>
      <c r="AB34" s="1285"/>
      <c r="AC34" s="1285"/>
      <c r="AD34" s="1285"/>
      <c r="AE34" s="1285"/>
      <c r="AF34" s="1285"/>
      <c r="AG34" s="1285"/>
      <c r="AH34" s="1285"/>
      <c r="AI34" s="1285"/>
      <c r="AJ34" s="1285"/>
      <c r="AK34" s="1285"/>
      <c r="AL34" s="1144"/>
      <c r="AM34" s="1147"/>
      <c r="AN34" s="1167"/>
    </row>
    <row r="35" spans="1:40" s="17" customFormat="1" ht="59.25" customHeight="1" x14ac:dyDescent="0.2">
      <c r="A35" s="301"/>
      <c r="B35" s="33"/>
      <c r="C35" s="33"/>
      <c r="D35" s="199"/>
      <c r="E35" s="33"/>
      <c r="F35" s="198"/>
      <c r="G35" s="948">
        <v>1903010</v>
      </c>
      <c r="H35" s="940" t="s">
        <v>1182</v>
      </c>
      <c r="I35" s="88" t="s">
        <v>1183</v>
      </c>
      <c r="J35" s="939">
        <v>12</v>
      </c>
      <c r="K35" s="1285"/>
      <c r="L35" s="1451"/>
      <c r="M35" s="1450"/>
      <c r="N35" s="1056">
        <f>+(S35)/$O$33</f>
        <v>0.23206881613961261</v>
      </c>
      <c r="O35" s="1451"/>
      <c r="P35" s="1450"/>
      <c r="Q35" s="1141"/>
      <c r="R35" s="940" t="s">
        <v>1182</v>
      </c>
      <c r="S35" s="213">
        <v>15000000</v>
      </c>
      <c r="T35" s="1468"/>
      <c r="U35" s="1464"/>
      <c r="V35" s="1285"/>
      <c r="W35" s="1285"/>
      <c r="X35" s="1285"/>
      <c r="Y35" s="1285"/>
      <c r="Z35" s="1285"/>
      <c r="AA35" s="1285"/>
      <c r="AB35" s="1285"/>
      <c r="AC35" s="1285"/>
      <c r="AD35" s="1285"/>
      <c r="AE35" s="1285"/>
      <c r="AF35" s="1285"/>
      <c r="AG35" s="1285"/>
      <c r="AH35" s="1285"/>
      <c r="AI35" s="1285"/>
      <c r="AJ35" s="1285"/>
      <c r="AK35" s="1285"/>
      <c r="AL35" s="1144"/>
      <c r="AM35" s="1147"/>
      <c r="AN35" s="1167"/>
    </row>
    <row r="36" spans="1:40" s="17" customFormat="1" ht="65.25" customHeight="1" x14ac:dyDescent="0.2">
      <c r="A36" s="301"/>
      <c r="B36" s="33"/>
      <c r="C36" s="33"/>
      <c r="D36" s="199"/>
      <c r="E36" s="33"/>
      <c r="F36" s="198"/>
      <c r="G36" s="1456">
        <v>1903011</v>
      </c>
      <c r="H36" s="1298" t="s">
        <v>1165</v>
      </c>
      <c r="I36" s="88" t="s">
        <v>1166</v>
      </c>
      <c r="J36" s="939">
        <v>140</v>
      </c>
      <c r="K36" s="1285"/>
      <c r="L36" s="1451"/>
      <c r="M36" s="1450"/>
      <c r="N36" s="1474">
        <f>(15000000)/$O$33</f>
        <v>0.23206881613961261</v>
      </c>
      <c r="O36" s="1451"/>
      <c r="P36" s="1450"/>
      <c r="Q36" s="1141"/>
      <c r="R36" s="1298" t="s">
        <v>1165</v>
      </c>
      <c r="S36" s="1057">
        <v>7500000</v>
      </c>
      <c r="T36" s="1468"/>
      <c r="U36" s="1464"/>
      <c r="V36" s="1285"/>
      <c r="W36" s="1285"/>
      <c r="X36" s="1285"/>
      <c r="Y36" s="1285"/>
      <c r="Z36" s="1285"/>
      <c r="AA36" s="1285"/>
      <c r="AB36" s="1285"/>
      <c r="AC36" s="1285"/>
      <c r="AD36" s="1285"/>
      <c r="AE36" s="1285"/>
      <c r="AF36" s="1285"/>
      <c r="AG36" s="1285"/>
      <c r="AH36" s="1285"/>
      <c r="AI36" s="1285"/>
      <c r="AJ36" s="1285"/>
      <c r="AK36" s="1285"/>
      <c r="AL36" s="1144"/>
      <c r="AM36" s="1147"/>
      <c r="AN36" s="1167"/>
    </row>
    <row r="37" spans="1:40" s="17" customFormat="1" ht="65.25" customHeight="1" x14ac:dyDescent="0.2">
      <c r="A37" s="301"/>
      <c r="B37" s="33"/>
      <c r="C37" s="33"/>
      <c r="D37" s="199"/>
      <c r="E37" s="33"/>
      <c r="F37" s="198"/>
      <c r="G37" s="1456"/>
      <c r="H37" s="1298"/>
      <c r="I37" s="88" t="s">
        <v>1174</v>
      </c>
      <c r="J37" s="939">
        <v>12</v>
      </c>
      <c r="K37" s="1273"/>
      <c r="L37" s="1451"/>
      <c r="M37" s="1450"/>
      <c r="N37" s="1475"/>
      <c r="O37" s="1451"/>
      <c r="P37" s="1450"/>
      <c r="Q37" s="1142"/>
      <c r="R37" s="1298"/>
      <c r="S37" s="1057">
        <v>7500000</v>
      </c>
      <c r="T37" s="1469"/>
      <c r="U37" s="1449"/>
      <c r="V37" s="1273"/>
      <c r="W37" s="1273"/>
      <c r="X37" s="1273"/>
      <c r="Y37" s="1273"/>
      <c r="Z37" s="1273"/>
      <c r="AA37" s="1273"/>
      <c r="AB37" s="1273"/>
      <c r="AC37" s="1273"/>
      <c r="AD37" s="1273"/>
      <c r="AE37" s="1273"/>
      <c r="AF37" s="1273"/>
      <c r="AG37" s="1273"/>
      <c r="AH37" s="1273"/>
      <c r="AI37" s="1273"/>
      <c r="AJ37" s="1273"/>
      <c r="AK37" s="1273"/>
      <c r="AL37" s="1145"/>
      <c r="AM37" s="1148"/>
      <c r="AN37" s="1168"/>
    </row>
    <row r="38" spans="1:40" s="17" customFormat="1" ht="60" customHeight="1" x14ac:dyDescent="0.2">
      <c r="A38" s="301"/>
      <c r="B38" s="33"/>
      <c r="C38" s="33"/>
      <c r="D38" s="199"/>
      <c r="E38" s="33"/>
      <c r="F38" s="198"/>
      <c r="G38" s="948">
        <v>1903047</v>
      </c>
      <c r="H38" s="940" t="s">
        <v>1184</v>
      </c>
      <c r="I38" s="947" t="s">
        <v>1185</v>
      </c>
      <c r="J38" s="939">
        <v>1</v>
      </c>
      <c r="K38" s="1314" t="s">
        <v>1287</v>
      </c>
      <c r="L38" s="1451" t="s">
        <v>1288</v>
      </c>
      <c r="M38" s="1450" t="s">
        <v>1289</v>
      </c>
      <c r="N38" s="676">
        <f>+S38/$O$38</f>
        <v>0.13333333333333333</v>
      </c>
      <c r="O38" s="1470">
        <f>+S38+S39+S40+S41</f>
        <v>150000000</v>
      </c>
      <c r="P38" s="1450" t="s">
        <v>1290</v>
      </c>
      <c r="Q38" s="1471" t="s">
        <v>1291</v>
      </c>
      <c r="R38" s="940" t="s">
        <v>1184</v>
      </c>
      <c r="S38" s="1058">
        <v>20000000</v>
      </c>
      <c r="T38" s="1467" t="s">
        <v>1292</v>
      </c>
      <c r="U38" s="1448" t="s">
        <v>1293</v>
      </c>
      <c r="V38" s="1272">
        <v>292684</v>
      </c>
      <c r="W38" s="1272">
        <v>282326</v>
      </c>
      <c r="X38" s="1272">
        <v>135912</v>
      </c>
      <c r="Y38" s="1272">
        <v>45122</v>
      </c>
      <c r="Z38" s="1272">
        <v>365607</v>
      </c>
      <c r="AA38" s="1272">
        <v>86875</v>
      </c>
      <c r="AB38" s="1272">
        <v>2145</v>
      </c>
      <c r="AC38" s="1272">
        <v>12718</v>
      </c>
      <c r="AD38" s="1272">
        <v>26</v>
      </c>
      <c r="AE38" s="1272">
        <v>37</v>
      </c>
      <c r="AF38" s="1272" t="s">
        <v>919</v>
      </c>
      <c r="AG38" s="1272" t="s">
        <v>919</v>
      </c>
      <c r="AH38" s="1272">
        <v>53164</v>
      </c>
      <c r="AI38" s="1272">
        <v>16982</v>
      </c>
      <c r="AJ38" s="1272">
        <v>60013</v>
      </c>
      <c r="AK38" s="1272">
        <v>575010</v>
      </c>
      <c r="AL38" s="1143">
        <v>43832</v>
      </c>
      <c r="AM38" s="1146">
        <v>44195</v>
      </c>
      <c r="AN38" s="1166" t="s">
        <v>1146</v>
      </c>
    </row>
    <row r="39" spans="1:40" s="17" customFormat="1" ht="63.75" customHeight="1" x14ac:dyDescent="0.2">
      <c r="A39" s="301"/>
      <c r="B39" s="33"/>
      <c r="C39" s="33"/>
      <c r="D39" s="199"/>
      <c r="E39" s="33"/>
      <c r="F39" s="198"/>
      <c r="G39" s="948">
        <v>1903019</v>
      </c>
      <c r="H39" s="947" t="s">
        <v>1186</v>
      </c>
      <c r="I39" s="88" t="s">
        <v>1187</v>
      </c>
      <c r="J39" s="950">
        <v>75</v>
      </c>
      <c r="K39" s="1315"/>
      <c r="L39" s="1451"/>
      <c r="M39" s="1450"/>
      <c r="N39" s="676">
        <f t="shared" ref="N39:N41" si="1">+S39/$O$38</f>
        <v>0.6</v>
      </c>
      <c r="O39" s="1450"/>
      <c r="P39" s="1450"/>
      <c r="Q39" s="1472"/>
      <c r="R39" s="947" t="s">
        <v>1186</v>
      </c>
      <c r="S39" s="1058">
        <v>90000000</v>
      </c>
      <c r="T39" s="1468"/>
      <c r="U39" s="1464"/>
      <c r="V39" s="1285"/>
      <c r="W39" s="1285"/>
      <c r="X39" s="1285"/>
      <c r="Y39" s="1285"/>
      <c r="Z39" s="1285"/>
      <c r="AA39" s="1285"/>
      <c r="AB39" s="1285"/>
      <c r="AC39" s="1285"/>
      <c r="AD39" s="1285"/>
      <c r="AE39" s="1285"/>
      <c r="AF39" s="1285"/>
      <c r="AG39" s="1285"/>
      <c r="AH39" s="1285"/>
      <c r="AI39" s="1285"/>
      <c r="AJ39" s="1285"/>
      <c r="AK39" s="1285"/>
      <c r="AL39" s="1144"/>
      <c r="AM39" s="1147"/>
      <c r="AN39" s="1167"/>
    </row>
    <row r="40" spans="1:40" s="17" customFormat="1" ht="63" customHeight="1" x14ac:dyDescent="0.2">
      <c r="A40" s="301"/>
      <c r="B40" s="33"/>
      <c r="C40" s="33"/>
      <c r="D40" s="199"/>
      <c r="E40" s="33"/>
      <c r="F40" s="198"/>
      <c r="G40" s="948">
        <v>1903028</v>
      </c>
      <c r="H40" s="947" t="s">
        <v>1188</v>
      </c>
      <c r="I40" s="947" t="s">
        <v>1189</v>
      </c>
      <c r="J40" s="950">
        <v>250</v>
      </c>
      <c r="K40" s="1315"/>
      <c r="L40" s="1451"/>
      <c r="M40" s="1450"/>
      <c r="N40" s="676">
        <f t="shared" si="1"/>
        <v>0.13333333333333333</v>
      </c>
      <c r="O40" s="1450"/>
      <c r="P40" s="1450"/>
      <c r="Q40" s="1472"/>
      <c r="R40" s="947" t="s">
        <v>1188</v>
      </c>
      <c r="S40" s="1058">
        <v>20000000</v>
      </c>
      <c r="T40" s="1468"/>
      <c r="U40" s="1464"/>
      <c r="V40" s="1285"/>
      <c r="W40" s="1285"/>
      <c r="X40" s="1285"/>
      <c r="Y40" s="1285"/>
      <c r="Z40" s="1285"/>
      <c r="AA40" s="1285"/>
      <c r="AB40" s="1285"/>
      <c r="AC40" s="1285"/>
      <c r="AD40" s="1285"/>
      <c r="AE40" s="1285"/>
      <c r="AF40" s="1285"/>
      <c r="AG40" s="1285"/>
      <c r="AH40" s="1285"/>
      <c r="AI40" s="1285"/>
      <c r="AJ40" s="1285"/>
      <c r="AK40" s="1285"/>
      <c r="AL40" s="1144"/>
      <c r="AM40" s="1147"/>
      <c r="AN40" s="1167"/>
    </row>
    <row r="41" spans="1:40" s="17" customFormat="1" ht="78.75" customHeight="1" x14ac:dyDescent="0.2">
      <c r="A41" s="301"/>
      <c r="B41" s="33"/>
      <c r="C41" s="33"/>
      <c r="D41" s="206"/>
      <c r="E41" s="207"/>
      <c r="F41" s="208"/>
      <c r="G41" s="948">
        <v>1903025</v>
      </c>
      <c r="H41" s="947" t="s">
        <v>1190</v>
      </c>
      <c r="I41" s="947" t="s">
        <v>1191</v>
      </c>
      <c r="J41" s="950">
        <v>12</v>
      </c>
      <c r="K41" s="1399"/>
      <c r="L41" s="1451"/>
      <c r="M41" s="1450"/>
      <c r="N41" s="676">
        <f t="shared" si="1"/>
        <v>0.13333333333333333</v>
      </c>
      <c r="O41" s="1450"/>
      <c r="P41" s="1450"/>
      <c r="Q41" s="1473"/>
      <c r="R41" s="947" t="s">
        <v>1190</v>
      </c>
      <c r="S41" s="1058">
        <v>20000000</v>
      </c>
      <c r="T41" s="1469"/>
      <c r="U41" s="1449"/>
      <c r="V41" s="1273"/>
      <c r="W41" s="1273"/>
      <c r="X41" s="1273"/>
      <c r="Y41" s="1273"/>
      <c r="Z41" s="1273"/>
      <c r="AA41" s="1273"/>
      <c r="AB41" s="1273"/>
      <c r="AC41" s="1273"/>
      <c r="AD41" s="1273"/>
      <c r="AE41" s="1273"/>
      <c r="AF41" s="1273"/>
      <c r="AG41" s="1273"/>
      <c r="AH41" s="1273"/>
      <c r="AI41" s="1273"/>
      <c r="AJ41" s="1273"/>
      <c r="AK41" s="1273"/>
      <c r="AL41" s="1145"/>
      <c r="AM41" s="1148"/>
      <c r="AN41" s="1168"/>
    </row>
    <row r="42" spans="1:40" s="17" customFormat="1" ht="21.75" customHeight="1" x14ac:dyDescent="0.2">
      <c r="A42" s="811"/>
      <c r="B42" s="750"/>
      <c r="C42" s="812"/>
      <c r="D42" s="813">
        <v>12</v>
      </c>
      <c r="E42" s="814" t="s">
        <v>1294</v>
      </c>
      <c r="F42" s="815"/>
      <c r="G42" s="421"/>
      <c r="H42" s="308"/>
      <c r="I42" s="308"/>
      <c r="J42" s="308"/>
      <c r="K42" s="348"/>
      <c r="L42" s="421"/>
      <c r="M42" s="797"/>
      <c r="N42" s="1059"/>
      <c r="O42" s="1046"/>
      <c r="P42" s="959"/>
      <c r="Q42" s="797"/>
      <c r="R42" s="308"/>
      <c r="S42" s="308"/>
      <c r="T42" s="1047"/>
      <c r="U42" s="817"/>
      <c r="V42" s="1046"/>
      <c r="W42" s="1046"/>
      <c r="X42" s="1046"/>
      <c r="Y42" s="1046"/>
      <c r="Z42" s="1046"/>
      <c r="AA42" s="1046"/>
      <c r="AB42" s="1046"/>
      <c r="AC42" s="1046"/>
      <c r="AD42" s="1046"/>
      <c r="AE42" s="1046"/>
      <c r="AF42" s="1046"/>
      <c r="AG42" s="1046"/>
      <c r="AH42" s="1046"/>
      <c r="AI42" s="1046"/>
      <c r="AJ42" s="1046"/>
      <c r="AK42" s="1046"/>
      <c r="AL42" s="1046"/>
      <c r="AM42" s="1046"/>
      <c r="AN42" s="496"/>
    </row>
    <row r="43" spans="1:40" s="17" customFormat="1" ht="110.25" customHeight="1" x14ac:dyDescent="0.2">
      <c r="A43" s="301"/>
      <c r="B43" s="33"/>
      <c r="C43" s="33"/>
      <c r="D43" s="460"/>
      <c r="E43" s="300"/>
      <c r="F43" s="299"/>
      <c r="G43" s="948">
        <v>1905028</v>
      </c>
      <c r="H43" s="940" t="s">
        <v>1151</v>
      </c>
      <c r="I43" s="947" t="s">
        <v>1152</v>
      </c>
      <c r="J43" s="939">
        <v>12</v>
      </c>
      <c r="K43" s="1314" t="s">
        <v>1295</v>
      </c>
      <c r="L43" s="1451" t="s">
        <v>1241</v>
      </c>
      <c r="M43" s="1450" t="s">
        <v>1147</v>
      </c>
      <c r="N43" s="951">
        <f>+S44/($S$11+$S$43+$S$44)</f>
        <v>0.30769230769230771</v>
      </c>
      <c r="O43" s="1453">
        <f>+S43+S44</f>
        <v>80000000</v>
      </c>
      <c r="P43" s="1450" t="s">
        <v>1296</v>
      </c>
      <c r="Q43" s="1140" t="s">
        <v>1297</v>
      </c>
      <c r="R43" s="940" t="s">
        <v>1151</v>
      </c>
      <c r="S43" s="980">
        <v>40000000</v>
      </c>
      <c r="T43" s="1461">
        <v>61</v>
      </c>
      <c r="U43" s="1465" t="s">
        <v>1245</v>
      </c>
      <c r="V43" s="1272" t="s">
        <v>919</v>
      </c>
      <c r="W43" s="1272" t="s">
        <v>919</v>
      </c>
      <c r="X43" s="1272">
        <v>64149</v>
      </c>
      <c r="Y43" s="1272" t="s">
        <v>919</v>
      </c>
      <c r="Z43" s="1272" t="s">
        <v>919</v>
      </c>
      <c r="AA43" s="1272" t="s">
        <v>919</v>
      </c>
      <c r="AB43" s="1272" t="s">
        <v>919</v>
      </c>
      <c r="AC43" s="1272" t="s">
        <v>919</v>
      </c>
      <c r="AD43" s="1272" t="s">
        <v>919</v>
      </c>
      <c r="AE43" s="1272" t="s">
        <v>919</v>
      </c>
      <c r="AF43" s="1272" t="s">
        <v>919</v>
      </c>
      <c r="AG43" s="1272" t="s">
        <v>919</v>
      </c>
      <c r="AH43" s="1272" t="s">
        <v>919</v>
      </c>
      <c r="AI43" s="1272" t="s">
        <v>919</v>
      </c>
      <c r="AJ43" s="1272" t="s">
        <v>919</v>
      </c>
      <c r="AK43" s="1272" t="s">
        <v>919</v>
      </c>
      <c r="AL43" s="1143">
        <v>43832</v>
      </c>
      <c r="AM43" s="1146">
        <v>44195</v>
      </c>
      <c r="AN43" s="1166" t="s">
        <v>1146</v>
      </c>
    </row>
    <row r="44" spans="1:40" s="17" customFormat="1" ht="82.5" customHeight="1" x14ac:dyDescent="0.2">
      <c r="A44" s="301"/>
      <c r="B44" s="33"/>
      <c r="C44" s="33"/>
      <c r="D44" s="199"/>
      <c r="E44" s="33"/>
      <c r="F44" s="198"/>
      <c r="G44" s="948">
        <v>1905031</v>
      </c>
      <c r="H44" s="940" t="s">
        <v>1153</v>
      </c>
      <c r="I44" s="947" t="s">
        <v>1154</v>
      </c>
      <c r="J44" s="939">
        <v>12</v>
      </c>
      <c r="K44" s="1399"/>
      <c r="L44" s="1451"/>
      <c r="M44" s="1450"/>
      <c r="N44" s="951">
        <f>+S44/($S$11+$S$43+$S$44)</f>
        <v>0.30769230769230771</v>
      </c>
      <c r="O44" s="1450"/>
      <c r="P44" s="1450"/>
      <c r="Q44" s="1142"/>
      <c r="R44" s="940" t="s">
        <v>1153</v>
      </c>
      <c r="S44" s="980">
        <v>40000000</v>
      </c>
      <c r="T44" s="1463"/>
      <c r="U44" s="1466"/>
      <c r="V44" s="1273"/>
      <c r="W44" s="1273"/>
      <c r="X44" s="1273"/>
      <c r="Y44" s="1273"/>
      <c r="Z44" s="1273"/>
      <c r="AA44" s="1273"/>
      <c r="AB44" s="1273"/>
      <c r="AC44" s="1273"/>
      <c r="AD44" s="1273"/>
      <c r="AE44" s="1273"/>
      <c r="AF44" s="1273"/>
      <c r="AG44" s="1273"/>
      <c r="AH44" s="1273"/>
      <c r="AI44" s="1273"/>
      <c r="AJ44" s="1273"/>
      <c r="AK44" s="1273"/>
      <c r="AL44" s="1145"/>
      <c r="AM44" s="1148"/>
      <c r="AN44" s="1167"/>
    </row>
    <row r="45" spans="1:40" s="17" customFormat="1" ht="61.5" customHeight="1" x14ac:dyDescent="0.2">
      <c r="A45" s="301"/>
      <c r="B45" s="33"/>
      <c r="C45" s="33"/>
      <c r="D45" s="199"/>
      <c r="E45" s="33"/>
      <c r="F45" s="198"/>
      <c r="G45" s="948">
        <v>1905019</v>
      </c>
      <c r="H45" s="940" t="s">
        <v>1192</v>
      </c>
      <c r="I45" s="947" t="s">
        <v>354</v>
      </c>
      <c r="J45" s="939">
        <v>60</v>
      </c>
      <c r="K45" s="1314" t="s">
        <v>1298</v>
      </c>
      <c r="L45" s="1451" t="s">
        <v>1299</v>
      </c>
      <c r="M45" s="1450" t="s">
        <v>1300</v>
      </c>
      <c r="N45" s="676">
        <f>+S45/$O$45</f>
        <v>9.5238095238095233E-2</v>
      </c>
      <c r="O45" s="1453">
        <f>+S45+S46+S47+S48+S49+S50+S51</f>
        <v>210000000</v>
      </c>
      <c r="P45" s="1450" t="s">
        <v>1301</v>
      </c>
      <c r="Q45" s="1140" t="s">
        <v>1302</v>
      </c>
      <c r="R45" s="940" t="s">
        <v>1192</v>
      </c>
      <c r="S45" s="1060">
        <v>20000000</v>
      </c>
      <c r="T45" s="1461" t="s">
        <v>1303</v>
      </c>
      <c r="U45" s="1448" t="s">
        <v>1304</v>
      </c>
      <c r="V45" s="1272">
        <v>292684</v>
      </c>
      <c r="W45" s="1272">
        <v>282326</v>
      </c>
      <c r="X45" s="1272">
        <v>135912</v>
      </c>
      <c r="Y45" s="1272">
        <v>45122</v>
      </c>
      <c r="Z45" s="1272">
        <v>307101</v>
      </c>
      <c r="AA45" s="1272">
        <v>86875</v>
      </c>
      <c r="AB45" s="1272">
        <v>2145</v>
      </c>
      <c r="AC45" s="1272">
        <v>12718</v>
      </c>
      <c r="AD45" s="1272">
        <v>26</v>
      </c>
      <c r="AE45" s="1272">
        <v>37</v>
      </c>
      <c r="AF45" s="1272">
        <v>16897</v>
      </c>
      <c r="AG45" s="1272" t="s">
        <v>919</v>
      </c>
      <c r="AH45" s="1272">
        <v>53164</v>
      </c>
      <c r="AI45" s="1272">
        <v>16982</v>
      </c>
      <c r="AJ45" s="1272">
        <v>60013</v>
      </c>
      <c r="AK45" s="1272">
        <v>575010</v>
      </c>
      <c r="AL45" s="1143">
        <v>43832</v>
      </c>
      <c r="AM45" s="1143">
        <v>44195</v>
      </c>
      <c r="AN45" s="1450" t="s">
        <v>1146</v>
      </c>
    </row>
    <row r="46" spans="1:40" s="17" customFormat="1" ht="131.25" customHeight="1" x14ac:dyDescent="0.2">
      <c r="A46" s="301"/>
      <c r="B46" s="33"/>
      <c r="C46" s="33"/>
      <c r="D46" s="199"/>
      <c r="E46" s="33"/>
      <c r="F46" s="198"/>
      <c r="G46" s="948" t="s">
        <v>51</v>
      </c>
      <c r="H46" s="940" t="s">
        <v>1201</v>
      </c>
      <c r="I46" s="947" t="s">
        <v>1193</v>
      </c>
      <c r="J46" s="939">
        <v>11</v>
      </c>
      <c r="K46" s="1315"/>
      <c r="L46" s="1451"/>
      <c r="M46" s="1450"/>
      <c r="N46" s="676">
        <f t="shared" ref="N46:N51" si="2">+S46/$O$45</f>
        <v>9.5238095238095233E-2</v>
      </c>
      <c r="O46" s="1450"/>
      <c r="P46" s="1450"/>
      <c r="Q46" s="1141"/>
      <c r="R46" s="940" t="s">
        <v>1201</v>
      </c>
      <c r="S46" s="1060">
        <v>20000000</v>
      </c>
      <c r="T46" s="1462"/>
      <c r="U46" s="1464"/>
      <c r="V46" s="1285"/>
      <c r="W46" s="1285"/>
      <c r="X46" s="1285"/>
      <c r="Y46" s="1285"/>
      <c r="Z46" s="1285"/>
      <c r="AA46" s="1285"/>
      <c r="AB46" s="1285"/>
      <c r="AC46" s="1285"/>
      <c r="AD46" s="1285"/>
      <c r="AE46" s="1285"/>
      <c r="AF46" s="1285"/>
      <c r="AG46" s="1285"/>
      <c r="AH46" s="1285"/>
      <c r="AI46" s="1285"/>
      <c r="AJ46" s="1285"/>
      <c r="AK46" s="1285"/>
      <c r="AL46" s="1144"/>
      <c r="AM46" s="1144"/>
      <c r="AN46" s="1450"/>
    </row>
    <row r="47" spans="1:40" s="17" customFormat="1" ht="94.5" customHeight="1" x14ac:dyDescent="0.2">
      <c r="A47" s="301"/>
      <c r="B47" s="33"/>
      <c r="C47" s="33"/>
      <c r="D47" s="199"/>
      <c r="E47" s="33"/>
      <c r="F47" s="198"/>
      <c r="G47" s="948" t="s">
        <v>51</v>
      </c>
      <c r="H47" s="940" t="s">
        <v>1305</v>
      </c>
      <c r="I47" s="947" t="s">
        <v>1306</v>
      </c>
      <c r="J47" s="939">
        <v>1</v>
      </c>
      <c r="K47" s="1315"/>
      <c r="L47" s="1451"/>
      <c r="M47" s="1450"/>
      <c r="N47" s="676">
        <f t="shared" si="2"/>
        <v>9.5238095238095233E-2</v>
      </c>
      <c r="O47" s="1450"/>
      <c r="P47" s="1450"/>
      <c r="Q47" s="1141"/>
      <c r="R47" s="940" t="s">
        <v>1305</v>
      </c>
      <c r="S47" s="1060">
        <v>20000000</v>
      </c>
      <c r="T47" s="1462"/>
      <c r="U47" s="1464"/>
      <c r="V47" s="1285"/>
      <c r="W47" s="1285"/>
      <c r="X47" s="1285"/>
      <c r="Y47" s="1285"/>
      <c r="Z47" s="1285"/>
      <c r="AA47" s="1285"/>
      <c r="AB47" s="1285"/>
      <c r="AC47" s="1285"/>
      <c r="AD47" s="1285"/>
      <c r="AE47" s="1285"/>
      <c r="AF47" s="1285"/>
      <c r="AG47" s="1285"/>
      <c r="AH47" s="1285"/>
      <c r="AI47" s="1285"/>
      <c r="AJ47" s="1285"/>
      <c r="AK47" s="1285"/>
      <c r="AL47" s="1144"/>
      <c r="AM47" s="1144"/>
      <c r="AN47" s="1450"/>
    </row>
    <row r="48" spans="1:40" s="17" customFormat="1" ht="127.5" customHeight="1" x14ac:dyDescent="0.2">
      <c r="A48" s="301"/>
      <c r="B48" s="33"/>
      <c r="C48" s="33"/>
      <c r="D48" s="199"/>
      <c r="E48" s="33"/>
      <c r="F48" s="198"/>
      <c r="G48" s="948" t="s">
        <v>51</v>
      </c>
      <c r="H48" s="940" t="s">
        <v>1194</v>
      </c>
      <c r="I48" s="947" t="s">
        <v>1195</v>
      </c>
      <c r="J48" s="939">
        <v>1</v>
      </c>
      <c r="K48" s="1315"/>
      <c r="L48" s="1451"/>
      <c r="M48" s="1450"/>
      <c r="N48" s="676">
        <f t="shared" si="2"/>
        <v>0.33333333333333331</v>
      </c>
      <c r="O48" s="1450"/>
      <c r="P48" s="1450"/>
      <c r="Q48" s="1141"/>
      <c r="R48" s="940" t="s">
        <v>1194</v>
      </c>
      <c r="S48" s="1060">
        <v>70000000</v>
      </c>
      <c r="T48" s="1462"/>
      <c r="U48" s="1464"/>
      <c r="V48" s="1285"/>
      <c r="W48" s="1285"/>
      <c r="X48" s="1285"/>
      <c r="Y48" s="1285"/>
      <c r="Z48" s="1285"/>
      <c r="AA48" s="1285"/>
      <c r="AB48" s="1285"/>
      <c r="AC48" s="1285"/>
      <c r="AD48" s="1285"/>
      <c r="AE48" s="1285"/>
      <c r="AF48" s="1285"/>
      <c r="AG48" s="1285"/>
      <c r="AH48" s="1285"/>
      <c r="AI48" s="1285"/>
      <c r="AJ48" s="1285"/>
      <c r="AK48" s="1285"/>
      <c r="AL48" s="1144"/>
      <c r="AM48" s="1144">
        <v>44195</v>
      </c>
      <c r="AN48" s="1450"/>
    </row>
    <row r="49" spans="1:40" s="17" customFormat="1" ht="97.5" customHeight="1" x14ac:dyDescent="0.2">
      <c r="A49" s="301"/>
      <c r="B49" s="33"/>
      <c r="C49" s="33"/>
      <c r="D49" s="199"/>
      <c r="E49" s="33"/>
      <c r="F49" s="198"/>
      <c r="G49" s="948" t="s">
        <v>51</v>
      </c>
      <c r="H49" s="940" t="s">
        <v>1214</v>
      </c>
      <c r="I49" s="947" t="s">
        <v>1307</v>
      </c>
      <c r="J49" s="939">
        <v>2</v>
      </c>
      <c r="K49" s="1315"/>
      <c r="L49" s="1451"/>
      <c r="M49" s="1450"/>
      <c r="N49" s="676">
        <f t="shared" si="2"/>
        <v>9.5238095238095233E-2</v>
      </c>
      <c r="O49" s="1450"/>
      <c r="P49" s="1450"/>
      <c r="Q49" s="1141"/>
      <c r="R49" s="940" t="s">
        <v>1214</v>
      </c>
      <c r="S49" s="1060">
        <v>20000000</v>
      </c>
      <c r="T49" s="1462"/>
      <c r="U49" s="1464"/>
      <c r="V49" s="1285"/>
      <c r="W49" s="1285"/>
      <c r="X49" s="1285"/>
      <c r="Y49" s="1285"/>
      <c r="Z49" s="1285"/>
      <c r="AA49" s="1285"/>
      <c r="AB49" s="1285"/>
      <c r="AC49" s="1285"/>
      <c r="AD49" s="1285"/>
      <c r="AE49" s="1285"/>
      <c r="AF49" s="1285"/>
      <c r="AG49" s="1285"/>
      <c r="AH49" s="1285"/>
      <c r="AI49" s="1285"/>
      <c r="AJ49" s="1285"/>
      <c r="AK49" s="1285"/>
      <c r="AL49" s="1144"/>
      <c r="AM49" s="1144">
        <v>44195</v>
      </c>
      <c r="AN49" s="1450"/>
    </row>
    <row r="50" spans="1:40" s="17" customFormat="1" ht="117.75" customHeight="1" x14ac:dyDescent="0.2">
      <c r="A50" s="301"/>
      <c r="B50" s="33"/>
      <c r="C50" s="33"/>
      <c r="D50" s="199"/>
      <c r="E50" s="33"/>
      <c r="F50" s="198"/>
      <c r="G50" s="948" t="s">
        <v>51</v>
      </c>
      <c r="H50" s="940" t="s">
        <v>1196</v>
      </c>
      <c r="I50" s="947" t="s">
        <v>1197</v>
      </c>
      <c r="J50" s="939">
        <v>2</v>
      </c>
      <c r="K50" s="1315"/>
      <c r="L50" s="1451"/>
      <c r="M50" s="1450"/>
      <c r="N50" s="676">
        <f t="shared" si="2"/>
        <v>0.14285714285714285</v>
      </c>
      <c r="O50" s="1450"/>
      <c r="P50" s="1450"/>
      <c r="Q50" s="1141"/>
      <c r="R50" s="940" t="s">
        <v>1196</v>
      </c>
      <c r="S50" s="1060">
        <v>30000000</v>
      </c>
      <c r="T50" s="1462"/>
      <c r="U50" s="1464"/>
      <c r="V50" s="1285"/>
      <c r="W50" s="1285"/>
      <c r="X50" s="1285"/>
      <c r="Y50" s="1285"/>
      <c r="Z50" s="1285"/>
      <c r="AA50" s="1285"/>
      <c r="AB50" s="1285"/>
      <c r="AC50" s="1285"/>
      <c r="AD50" s="1285"/>
      <c r="AE50" s="1285"/>
      <c r="AF50" s="1285"/>
      <c r="AG50" s="1285"/>
      <c r="AH50" s="1285"/>
      <c r="AI50" s="1285"/>
      <c r="AJ50" s="1285"/>
      <c r="AK50" s="1285"/>
      <c r="AL50" s="1144"/>
      <c r="AM50" s="1144">
        <v>44195</v>
      </c>
      <c r="AN50" s="1450"/>
    </row>
    <row r="51" spans="1:40" s="17" customFormat="1" ht="75" customHeight="1" x14ac:dyDescent="0.2">
      <c r="A51" s="301"/>
      <c r="B51" s="33"/>
      <c r="C51" s="33"/>
      <c r="D51" s="199"/>
      <c r="E51" s="33"/>
      <c r="F51" s="198"/>
      <c r="G51" s="948" t="s">
        <v>51</v>
      </c>
      <c r="H51" s="940" t="s">
        <v>1198</v>
      </c>
      <c r="I51" s="947" t="s">
        <v>1199</v>
      </c>
      <c r="J51" s="939">
        <v>1</v>
      </c>
      <c r="K51" s="1399"/>
      <c r="L51" s="1451"/>
      <c r="M51" s="1450"/>
      <c r="N51" s="676">
        <f t="shared" si="2"/>
        <v>0.14285714285714285</v>
      </c>
      <c r="O51" s="1450"/>
      <c r="P51" s="1450"/>
      <c r="Q51" s="1142"/>
      <c r="R51" s="940" t="s">
        <v>1198</v>
      </c>
      <c r="S51" s="1060">
        <v>30000000</v>
      </c>
      <c r="T51" s="1463"/>
      <c r="U51" s="1449"/>
      <c r="V51" s="1273"/>
      <c r="W51" s="1273"/>
      <c r="X51" s="1273"/>
      <c r="Y51" s="1273"/>
      <c r="Z51" s="1273"/>
      <c r="AA51" s="1273"/>
      <c r="AB51" s="1273"/>
      <c r="AC51" s="1273"/>
      <c r="AD51" s="1273"/>
      <c r="AE51" s="1273"/>
      <c r="AF51" s="1273"/>
      <c r="AG51" s="1273"/>
      <c r="AH51" s="1273"/>
      <c r="AI51" s="1273"/>
      <c r="AJ51" s="1273"/>
      <c r="AK51" s="1273"/>
      <c r="AL51" s="1145"/>
      <c r="AM51" s="1145">
        <v>44195</v>
      </c>
      <c r="AN51" s="1450"/>
    </row>
    <row r="52" spans="1:40" s="17" customFormat="1" ht="90" customHeight="1" x14ac:dyDescent="0.2">
      <c r="A52" s="301"/>
      <c r="B52" s="33"/>
      <c r="C52" s="33"/>
      <c r="D52" s="199"/>
      <c r="E52" s="33"/>
      <c r="F52" s="198"/>
      <c r="G52" s="948">
        <v>1905021</v>
      </c>
      <c r="H52" s="940" t="s">
        <v>819</v>
      </c>
      <c r="I52" s="947" t="s">
        <v>825</v>
      </c>
      <c r="J52" s="939">
        <v>12</v>
      </c>
      <c r="K52" s="1314" t="s">
        <v>1200</v>
      </c>
      <c r="L52" s="1451" t="s">
        <v>1308</v>
      </c>
      <c r="M52" s="1450" t="s">
        <v>1309</v>
      </c>
      <c r="N52" s="676">
        <f>+S52/O52</f>
        <v>0.59459459459459463</v>
      </c>
      <c r="O52" s="1453">
        <f>+S52+S53</f>
        <v>148000000</v>
      </c>
      <c r="P52" s="1450" t="s">
        <v>1310</v>
      </c>
      <c r="Q52" s="1140" t="s">
        <v>1311</v>
      </c>
      <c r="R52" s="940" t="s">
        <v>819</v>
      </c>
      <c r="S52" s="1060">
        <v>88000000</v>
      </c>
      <c r="T52" s="1461" t="s">
        <v>1303</v>
      </c>
      <c r="U52" s="1448" t="s">
        <v>1304</v>
      </c>
      <c r="V52" s="1272">
        <v>289394</v>
      </c>
      <c r="W52" s="1272">
        <v>279112</v>
      </c>
      <c r="X52" s="1272">
        <v>63164</v>
      </c>
      <c r="Y52" s="1272">
        <v>45607</v>
      </c>
      <c r="Z52" s="1272">
        <v>365607</v>
      </c>
      <c r="AA52" s="1272">
        <v>75612</v>
      </c>
      <c r="AB52" s="1272">
        <v>2145</v>
      </c>
      <c r="AC52" s="1272">
        <v>12718</v>
      </c>
      <c r="AD52" s="1272">
        <v>26</v>
      </c>
      <c r="AE52" s="1272">
        <v>37</v>
      </c>
      <c r="AF52" s="1272">
        <v>0</v>
      </c>
      <c r="AG52" s="1272">
        <v>0</v>
      </c>
      <c r="AH52" s="1272">
        <v>78</v>
      </c>
      <c r="AI52" s="1272">
        <v>16897</v>
      </c>
      <c r="AJ52" s="1272">
        <v>852</v>
      </c>
      <c r="AK52" s="1272">
        <v>568506</v>
      </c>
      <c r="AL52" s="1143">
        <v>43832</v>
      </c>
      <c r="AM52" s="1146">
        <v>44195</v>
      </c>
      <c r="AN52" s="1166" t="s">
        <v>1146</v>
      </c>
    </row>
    <row r="53" spans="1:40" s="17" customFormat="1" ht="123.75" customHeight="1" x14ac:dyDescent="0.2">
      <c r="A53" s="301"/>
      <c r="B53" s="33"/>
      <c r="C53" s="33"/>
      <c r="D53" s="199"/>
      <c r="E53" s="33"/>
      <c r="F53" s="198"/>
      <c r="G53" s="948" t="s">
        <v>51</v>
      </c>
      <c r="H53" s="940" t="s">
        <v>1201</v>
      </c>
      <c r="I53" s="947" t="s">
        <v>1193</v>
      </c>
      <c r="J53" s="939">
        <v>11</v>
      </c>
      <c r="K53" s="1399"/>
      <c r="L53" s="1451"/>
      <c r="M53" s="1450"/>
      <c r="N53" s="676">
        <f>+S53/O52</f>
        <v>0.40540540540540543</v>
      </c>
      <c r="O53" s="1450"/>
      <c r="P53" s="1450"/>
      <c r="Q53" s="1142"/>
      <c r="R53" s="940" t="s">
        <v>1201</v>
      </c>
      <c r="S53" s="1060">
        <v>60000000</v>
      </c>
      <c r="T53" s="1463"/>
      <c r="U53" s="1449"/>
      <c r="V53" s="1273"/>
      <c r="W53" s="1273"/>
      <c r="X53" s="1273"/>
      <c r="Y53" s="1273"/>
      <c r="Z53" s="1273"/>
      <c r="AA53" s="1273"/>
      <c r="AB53" s="1273"/>
      <c r="AC53" s="1273"/>
      <c r="AD53" s="1273"/>
      <c r="AE53" s="1273"/>
      <c r="AF53" s="1273"/>
      <c r="AG53" s="1273"/>
      <c r="AH53" s="1273"/>
      <c r="AI53" s="1273"/>
      <c r="AJ53" s="1273"/>
      <c r="AK53" s="1273"/>
      <c r="AL53" s="1145"/>
      <c r="AM53" s="1148"/>
      <c r="AN53" s="1168"/>
    </row>
    <row r="54" spans="1:40" s="17" customFormat="1" ht="195" customHeight="1" x14ac:dyDescent="0.2">
      <c r="A54" s="301"/>
      <c r="B54" s="33"/>
      <c r="C54" s="33"/>
      <c r="D54" s="199"/>
      <c r="E54" s="33"/>
      <c r="F54" s="198"/>
      <c r="G54" s="1061">
        <v>1905020</v>
      </c>
      <c r="H54" s="940" t="s">
        <v>1202</v>
      </c>
      <c r="I54" s="947" t="s">
        <v>1203</v>
      </c>
      <c r="J54" s="939">
        <v>12</v>
      </c>
      <c r="K54" s="1314" t="s">
        <v>1312</v>
      </c>
      <c r="L54" s="1451" t="s">
        <v>1313</v>
      </c>
      <c r="M54" s="1450" t="s">
        <v>1314</v>
      </c>
      <c r="N54" s="676">
        <f>+S54/O54</f>
        <v>0.2857142857142857</v>
      </c>
      <c r="O54" s="1453">
        <f>+S54+S55+S56</f>
        <v>140000000</v>
      </c>
      <c r="P54" s="1450" t="s">
        <v>1315</v>
      </c>
      <c r="Q54" s="1140" t="s">
        <v>1316</v>
      </c>
      <c r="R54" s="940" t="s">
        <v>1202</v>
      </c>
      <c r="S54" s="1062">
        <v>40000000</v>
      </c>
      <c r="T54" s="1461" t="s">
        <v>1303</v>
      </c>
      <c r="U54" s="1448" t="s">
        <v>1317</v>
      </c>
      <c r="V54" s="1272">
        <v>283947</v>
      </c>
      <c r="W54" s="1272">
        <v>294321</v>
      </c>
      <c r="X54" s="1272">
        <v>135754</v>
      </c>
      <c r="Y54" s="1272">
        <v>44640</v>
      </c>
      <c r="Z54" s="1272">
        <v>308178</v>
      </c>
      <c r="AA54" s="1272">
        <v>89696</v>
      </c>
      <c r="AB54" s="1272">
        <v>2145</v>
      </c>
      <c r="AC54" s="1272">
        <v>12718</v>
      </c>
      <c r="AD54" s="1272">
        <v>26</v>
      </c>
      <c r="AE54" s="1272">
        <v>37</v>
      </c>
      <c r="AF54" s="1272">
        <v>0</v>
      </c>
      <c r="AG54" s="1272">
        <v>0</v>
      </c>
      <c r="AH54" s="1272">
        <v>88560</v>
      </c>
      <c r="AI54" s="1272">
        <v>24486</v>
      </c>
      <c r="AJ54" s="1272">
        <v>0</v>
      </c>
      <c r="AK54" s="1272">
        <v>578268</v>
      </c>
      <c r="AL54" s="1143">
        <v>43832</v>
      </c>
      <c r="AM54" s="1146">
        <v>44195</v>
      </c>
      <c r="AN54" s="1166" t="s">
        <v>1146</v>
      </c>
    </row>
    <row r="55" spans="1:40" s="17" customFormat="1" ht="72.75" customHeight="1" x14ac:dyDescent="0.2">
      <c r="A55" s="301"/>
      <c r="B55" s="33"/>
      <c r="C55" s="33"/>
      <c r="D55" s="199"/>
      <c r="E55" s="33"/>
      <c r="F55" s="198"/>
      <c r="G55" s="1061">
        <v>1905022</v>
      </c>
      <c r="H55" s="940" t="s">
        <v>817</v>
      </c>
      <c r="I55" s="947" t="s">
        <v>818</v>
      </c>
      <c r="J55" s="939">
        <v>12</v>
      </c>
      <c r="K55" s="1315"/>
      <c r="L55" s="1451"/>
      <c r="M55" s="1450"/>
      <c r="N55" s="676">
        <f>+S55/O54</f>
        <v>0.42857142857142855</v>
      </c>
      <c r="O55" s="1450"/>
      <c r="P55" s="1450"/>
      <c r="Q55" s="1141"/>
      <c r="R55" s="940" t="s">
        <v>817</v>
      </c>
      <c r="S55" s="1062">
        <v>60000000</v>
      </c>
      <c r="T55" s="1462"/>
      <c r="U55" s="1464"/>
      <c r="V55" s="1285"/>
      <c r="W55" s="1285"/>
      <c r="X55" s="1285"/>
      <c r="Y55" s="1285"/>
      <c r="Z55" s="1285"/>
      <c r="AA55" s="1285"/>
      <c r="AB55" s="1285"/>
      <c r="AC55" s="1285"/>
      <c r="AD55" s="1285"/>
      <c r="AE55" s="1285"/>
      <c r="AF55" s="1285"/>
      <c r="AG55" s="1285"/>
      <c r="AH55" s="1285"/>
      <c r="AI55" s="1285"/>
      <c r="AJ55" s="1285"/>
      <c r="AK55" s="1285"/>
      <c r="AL55" s="1144"/>
      <c r="AM55" s="1147"/>
      <c r="AN55" s="1167"/>
    </row>
    <row r="56" spans="1:40" s="17" customFormat="1" ht="69" customHeight="1" x14ac:dyDescent="0.2">
      <c r="A56" s="301"/>
      <c r="B56" s="33"/>
      <c r="C56" s="33"/>
      <c r="D56" s="199"/>
      <c r="E56" s="33"/>
      <c r="F56" s="198"/>
      <c r="G56" s="948" t="s">
        <v>51</v>
      </c>
      <c r="H56" s="940" t="s">
        <v>1318</v>
      </c>
      <c r="I56" s="947" t="s">
        <v>1204</v>
      </c>
      <c r="J56" s="939">
        <v>2</v>
      </c>
      <c r="K56" s="1399"/>
      <c r="L56" s="1451"/>
      <c r="M56" s="1450"/>
      <c r="N56" s="676">
        <f>+S56/O54</f>
        <v>0.2857142857142857</v>
      </c>
      <c r="O56" s="1450"/>
      <c r="P56" s="1450"/>
      <c r="Q56" s="1142"/>
      <c r="R56" s="940" t="s">
        <v>1318</v>
      </c>
      <c r="S56" s="1062">
        <v>40000000</v>
      </c>
      <c r="T56" s="1463"/>
      <c r="U56" s="1449"/>
      <c r="V56" s="1273"/>
      <c r="W56" s="1273"/>
      <c r="X56" s="1273"/>
      <c r="Y56" s="1273"/>
      <c r="Z56" s="1273"/>
      <c r="AA56" s="1273"/>
      <c r="AB56" s="1273"/>
      <c r="AC56" s="1273"/>
      <c r="AD56" s="1273"/>
      <c r="AE56" s="1273"/>
      <c r="AF56" s="1273"/>
      <c r="AG56" s="1273"/>
      <c r="AH56" s="1273"/>
      <c r="AI56" s="1273"/>
      <c r="AJ56" s="1273"/>
      <c r="AK56" s="1273"/>
      <c r="AL56" s="1145"/>
      <c r="AM56" s="1148"/>
      <c r="AN56" s="1168"/>
    </row>
    <row r="57" spans="1:40" s="17" customFormat="1" ht="123.75" customHeight="1" x14ac:dyDescent="0.2">
      <c r="A57" s="301"/>
      <c r="B57" s="33"/>
      <c r="C57" s="33"/>
      <c r="D57" s="199"/>
      <c r="E57" s="33"/>
      <c r="F57" s="198"/>
      <c r="G57" s="948">
        <v>1905023</v>
      </c>
      <c r="H57" s="940" t="s">
        <v>1205</v>
      </c>
      <c r="I57" s="947" t="s">
        <v>1206</v>
      </c>
      <c r="J57" s="939">
        <v>12</v>
      </c>
      <c r="K57" s="1314" t="s">
        <v>1319</v>
      </c>
      <c r="L57" s="1451" t="s">
        <v>1320</v>
      </c>
      <c r="M57" s="1450" t="s">
        <v>1321</v>
      </c>
      <c r="N57" s="676">
        <f>+S57/O57</f>
        <v>0.6470588235294118</v>
      </c>
      <c r="O57" s="1453">
        <f>+S57+S58</f>
        <v>170000000</v>
      </c>
      <c r="P57" s="1450" t="s">
        <v>1322</v>
      </c>
      <c r="Q57" s="1140" t="s">
        <v>1323</v>
      </c>
      <c r="R57" s="940" t="s">
        <v>1205</v>
      </c>
      <c r="S57" s="1062">
        <v>110000000</v>
      </c>
      <c r="T57" s="1461" t="s">
        <v>1303</v>
      </c>
      <c r="U57" s="1448" t="s">
        <v>1304</v>
      </c>
      <c r="V57" s="1272">
        <v>289394</v>
      </c>
      <c r="W57" s="1272">
        <v>279112</v>
      </c>
      <c r="X57" s="1272">
        <v>63164</v>
      </c>
      <c r="Y57" s="1272">
        <v>45607</v>
      </c>
      <c r="Z57" s="1272">
        <v>365607</v>
      </c>
      <c r="AA57" s="1272">
        <v>75612</v>
      </c>
      <c r="AB57" s="1272">
        <v>2145</v>
      </c>
      <c r="AC57" s="1272">
        <v>12718</v>
      </c>
      <c r="AD57" s="1272">
        <v>26</v>
      </c>
      <c r="AE57" s="1272">
        <v>37</v>
      </c>
      <c r="AF57" s="1272">
        <v>0</v>
      </c>
      <c r="AG57" s="1272">
        <v>0</v>
      </c>
      <c r="AH57" s="1272">
        <v>78</v>
      </c>
      <c r="AI57" s="1272">
        <v>16897</v>
      </c>
      <c r="AJ57" s="1272">
        <v>852</v>
      </c>
      <c r="AK57" s="1272">
        <v>568506</v>
      </c>
      <c r="AL57" s="1143">
        <v>43832</v>
      </c>
      <c r="AM57" s="1146">
        <v>44195</v>
      </c>
      <c r="AN57" s="1166" t="s">
        <v>1146</v>
      </c>
    </row>
    <row r="58" spans="1:40" s="17" customFormat="1" ht="97.5" customHeight="1" x14ac:dyDescent="0.2">
      <c r="A58" s="301"/>
      <c r="B58" s="33"/>
      <c r="C58" s="33"/>
      <c r="D58" s="199"/>
      <c r="E58" s="33"/>
      <c r="F58" s="198"/>
      <c r="G58" s="948">
        <v>1905031</v>
      </c>
      <c r="H58" s="940" t="s">
        <v>1153</v>
      </c>
      <c r="I58" s="947" t="s">
        <v>1154</v>
      </c>
      <c r="J58" s="939">
        <v>12</v>
      </c>
      <c r="K58" s="1399"/>
      <c r="L58" s="1451"/>
      <c r="M58" s="1450"/>
      <c r="N58" s="676">
        <f>+S58/O57</f>
        <v>0.35294117647058826</v>
      </c>
      <c r="O58" s="1450"/>
      <c r="P58" s="1450"/>
      <c r="Q58" s="1142"/>
      <c r="R58" s="940" t="s">
        <v>1153</v>
      </c>
      <c r="S58" s="1062">
        <v>60000000</v>
      </c>
      <c r="T58" s="1463"/>
      <c r="U58" s="1449"/>
      <c r="V58" s="1273"/>
      <c r="W58" s="1273"/>
      <c r="X58" s="1273"/>
      <c r="Y58" s="1273"/>
      <c r="Z58" s="1273"/>
      <c r="AA58" s="1273"/>
      <c r="AB58" s="1273"/>
      <c r="AC58" s="1273"/>
      <c r="AD58" s="1273"/>
      <c r="AE58" s="1273"/>
      <c r="AF58" s="1273"/>
      <c r="AG58" s="1273"/>
      <c r="AH58" s="1273"/>
      <c r="AI58" s="1273"/>
      <c r="AJ58" s="1273"/>
      <c r="AK58" s="1273"/>
      <c r="AL58" s="1145"/>
      <c r="AM58" s="1148"/>
      <c r="AN58" s="1167"/>
    </row>
    <row r="59" spans="1:40" s="17" customFormat="1" ht="62.25" customHeight="1" x14ac:dyDescent="0.2">
      <c r="A59" s="301"/>
      <c r="B59" s="33"/>
      <c r="C59" s="33"/>
      <c r="D59" s="199"/>
      <c r="E59" s="33"/>
      <c r="F59" s="198"/>
      <c r="G59" s="948">
        <v>1905012</v>
      </c>
      <c r="H59" s="940" t="s">
        <v>1208</v>
      </c>
      <c r="I59" s="947" t="s">
        <v>1208</v>
      </c>
      <c r="J59" s="939">
        <v>1</v>
      </c>
      <c r="K59" s="1314" t="s">
        <v>1324</v>
      </c>
      <c r="L59" s="1451" t="s">
        <v>1325</v>
      </c>
      <c r="M59" s="1450" t="s">
        <v>1207</v>
      </c>
      <c r="N59" s="676">
        <f>+S59/O59</f>
        <v>0.14285714285714285</v>
      </c>
      <c r="O59" s="1453">
        <f>+S59+S60+S61</f>
        <v>140000000</v>
      </c>
      <c r="P59" s="1450" t="s">
        <v>1326</v>
      </c>
      <c r="Q59" s="1140" t="s">
        <v>1327</v>
      </c>
      <c r="R59" s="940" t="s">
        <v>1208</v>
      </c>
      <c r="S59" s="980">
        <v>20000000</v>
      </c>
      <c r="T59" s="1461" t="s">
        <v>1303</v>
      </c>
      <c r="U59" s="1448" t="s">
        <v>1328</v>
      </c>
      <c r="V59" s="1272">
        <v>289394</v>
      </c>
      <c r="W59" s="1272">
        <v>279112</v>
      </c>
      <c r="X59" s="1272">
        <v>63164</v>
      </c>
      <c r="Y59" s="1272">
        <v>45607</v>
      </c>
      <c r="Z59" s="1272">
        <v>365607</v>
      </c>
      <c r="AA59" s="1272">
        <v>75612</v>
      </c>
      <c r="AB59" s="1272">
        <v>2145</v>
      </c>
      <c r="AC59" s="1272">
        <v>12718</v>
      </c>
      <c r="AD59" s="1272">
        <v>26</v>
      </c>
      <c r="AE59" s="1272">
        <v>37</v>
      </c>
      <c r="AF59" s="1272">
        <v>0</v>
      </c>
      <c r="AG59" s="1272">
        <v>0</v>
      </c>
      <c r="AH59" s="1272">
        <v>78</v>
      </c>
      <c r="AI59" s="1272">
        <v>16897</v>
      </c>
      <c r="AJ59" s="1272">
        <v>852</v>
      </c>
      <c r="AK59" s="1272">
        <v>568506</v>
      </c>
      <c r="AL59" s="1143">
        <v>43832</v>
      </c>
      <c r="AM59" s="1146">
        <v>44195</v>
      </c>
      <c r="AN59" s="1166" t="s">
        <v>1146</v>
      </c>
    </row>
    <row r="60" spans="1:40" s="17" customFormat="1" ht="105.75" customHeight="1" x14ac:dyDescent="0.2">
      <c r="A60" s="301"/>
      <c r="B60" s="33"/>
      <c r="C60" s="33"/>
      <c r="D60" s="199"/>
      <c r="E60" s="33"/>
      <c r="F60" s="198"/>
      <c r="G60" s="948">
        <v>1905026</v>
      </c>
      <c r="H60" s="940" t="s">
        <v>1209</v>
      </c>
      <c r="I60" s="947" t="s">
        <v>1210</v>
      </c>
      <c r="J60" s="939">
        <v>12</v>
      </c>
      <c r="K60" s="1315"/>
      <c r="L60" s="1451"/>
      <c r="M60" s="1450"/>
      <c r="N60" s="676">
        <f>+S60/O59</f>
        <v>0.42857142857142855</v>
      </c>
      <c r="O60" s="1450"/>
      <c r="P60" s="1450"/>
      <c r="Q60" s="1141"/>
      <c r="R60" s="940" t="s">
        <v>1209</v>
      </c>
      <c r="S60" s="980">
        <v>60000000</v>
      </c>
      <c r="T60" s="1462"/>
      <c r="U60" s="1464"/>
      <c r="V60" s="1285"/>
      <c r="W60" s="1285"/>
      <c r="X60" s="1285"/>
      <c r="Y60" s="1285"/>
      <c r="Z60" s="1285"/>
      <c r="AA60" s="1285"/>
      <c r="AB60" s="1285"/>
      <c r="AC60" s="1285"/>
      <c r="AD60" s="1285"/>
      <c r="AE60" s="1285"/>
      <c r="AF60" s="1285"/>
      <c r="AG60" s="1285"/>
      <c r="AH60" s="1285"/>
      <c r="AI60" s="1285"/>
      <c r="AJ60" s="1285"/>
      <c r="AK60" s="1285"/>
      <c r="AL60" s="1144"/>
      <c r="AM60" s="1147"/>
      <c r="AN60" s="1167"/>
    </row>
    <row r="61" spans="1:40" s="17" customFormat="1" ht="79.5" customHeight="1" x14ac:dyDescent="0.2">
      <c r="A61" s="301"/>
      <c r="B61" s="33"/>
      <c r="C61" s="33"/>
      <c r="D61" s="199"/>
      <c r="E61" s="33"/>
      <c r="F61" s="198"/>
      <c r="G61" s="948">
        <v>1905027</v>
      </c>
      <c r="H61" s="940" t="s">
        <v>1211</v>
      </c>
      <c r="I61" s="947" t="s">
        <v>1212</v>
      </c>
      <c r="J61" s="939">
        <v>12</v>
      </c>
      <c r="K61" s="1399"/>
      <c r="L61" s="1451"/>
      <c r="M61" s="1450"/>
      <c r="N61" s="676">
        <f>+S61/O59</f>
        <v>0.42857142857142855</v>
      </c>
      <c r="O61" s="1450"/>
      <c r="P61" s="1450"/>
      <c r="Q61" s="1142"/>
      <c r="R61" s="940" t="s">
        <v>1211</v>
      </c>
      <c r="S61" s="980">
        <v>60000000</v>
      </c>
      <c r="T61" s="1463"/>
      <c r="U61" s="1449"/>
      <c r="V61" s="1273"/>
      <c r="W61" s="1273"/>
      <c r="X61" s="1273"/>
      <c r="Y61" s="1273"/>
      <c r="Z61" s="1273"/>
      <c r="AA61" s="1273"/>
      <c r="AB61" s="1273"/>
      <c r="AC61" s="1273"/>
      <c r="AD61" s="1273"/>
      <c r="AE61" s="1273"/>
      <c r="AF61" s="1273"/>
      <c r="AG61" s="1273"/>
      <c r="AH61" s="1273"/>
      <c r="AI61" s="1273"/>
      <c r="AJ61" s="1273"/>
      <c r="AK61" s="1273"/>
      <c r="AL61" s="1145"/>
      <c r="AM61" s="1148"/>
      <c r="AN61" s="1168"/>
    </row>
    <row r="62" spans="1:40" s="17" customFormat="1" ht="43.5" customHeight="1" x14ac:dyDescent="0.2">
      <c r="A62" s="301"/>
      <c r="B62" s="33"/>
      <c r="C62" s="33"/>
      <c r="D62" s="199"/>
      <c r="E62" s="33"/>
      <c r="F62" s="198"/>
      <c r="G62" s="1456" t="s">
        <v>51</v>
      </c>
      <c r="H62" s="1450" t="s">
        <v>1214</v>
      </c>
      <c r="I62" s="1450" t="s">
        <v>1307</v>
      </c>
      <c r="J62" s="1451">
        <v>2</v>
      </c>
      <c r="K62" s="1272" t="s">
        <v>1329</v>
      </c>
      <c r="L62" s="1451" t="s">
        <v>1330</v>
      </c>
      <c r="M62" s="1450" t="s">
        <v>1213</v>
      </c>
      <c r="N62" s="1457">
        <f>+(S62+S63+S64)/O62</f>
        <v>0.64540221557182886</v>
      </c>
      <c r="O62" s="1452">
        <f>+S62+S63+S64+S65+S66</f>
        <v>759387298.61000001</v>
      </c>
      <c r="P62" s="1458" t="s">
        <v>1331</v>
      </c>
      <c r="Q62" s="1140" t="s">
        <v>1332</v>
      </c>
      <c r="R62" s="1450" t="s">
        <v>1214</v>
      </c>
      <c r="S62" s="980">
        <v>100000000</v>
      </c>
      <c r="T62" s="1063" t="s">
        <v>1303</v>
      </c>
      <c r="U62" s="1064" t="s">
        <v>1328</v>
      </c>
      <c r="V62" s="1272">
        <v>292684</v>
      </c>
      <c r="W62" s="1272">
        <v>282326</v>
      </c>
      <c r="X62" s="1272">
        <v>135912</v>
      </c>
      <c r="Y62" s="1272">
        <v>45122</v>
      </c>
      <c r="Z62" s="1272">
        <v>307101</v>
      </c>
      <c r="AA62" s="1272">
        <v>86875</v>
      </c>
      <c r="AB62" s="1272">
        <v>2145</v>
      </c>
      <c r="AC62" s="1272">
        <v>12718</v>
      </c>
      <c r="AD62" s="1272">
        <v>26</v>
      </c>
      <c r="AE62" s="1272">
        <v>37</v>
      </c>
      <c r="AF62" s="1272" t="s">
        <v>919</v>
      </c>
      <c r="AG62" s="1272" t="s">
        <v>919</v>
      </c>
      <c r="AH62" s="1272">
        <v>53164</v>
      </c>
      <c r="AI62" s="1272">
        <v>16982</v>
      </c>
      <c r="AJ62" s="1272">
        <v>60013</v>
      </c>
      <c r="AK62" s="1272">
        <v>575010</v>
      </c>
      <c r="AL62" s="1143">
        <v>43832</v>
      </c>
      <c r="AM62" s="1146">
        <v>44195</v>
      </c>
      <c r="AN62" s="1166" t="s">
        <v>1146</v>
      </c>
    </row>
    <row r="63" spans="1:40" s="17" customFormat="1" ht="58.5" customHeight="1" x14ac:dyDescent="0.2">
      <c r="A63" s="301"/>
      <c r="B63" s="33"/>
      <c r="C63" s="33"/>
      <c r="D63" s="199"/>
      <c r="E63" s="33"/>
      <c r="F63" s="198"/>
      <c r="G63" s="1456"/>
      <c r="H63" s="1450"/>
      <c r="I63" s="1450"/>
      <c r="J63" s="1451"/>
      <c r="K63" s="1285"/>
      <c r="L63" s="1451"/>
      <c r="M63" s="1450"/>
      <c r="N63" s="1457"/>
      <c r="O63" s="1451"/>
      <c r="P63" s="1459"/>
      <c r="Q63" s="1141"/>
      <c r="R63" s="1450"/>
      <c r="S63" s="213">
        <f>75000000+55000000</f>
        <v>130000000</v>
      </c>
      <c r="T63" s="1063" t="s">
        <v>59</v>
      </c>
      <c r="U63" s="1064" t="s">
        <v>1333</v>
      </c>
      <c r="V63" s="1285"/>
      <c r="W63" s="1285"/>
      <c r="X63" s="1285"/>
      <c r="Y63" s="1285"/>
      <c r="Z63" s="1285"/>
      <c r="AA63" s="1285"/>
      <c r="AB63" s="1285"/>
      <c r="AC63" s="1285"/>
      <c r="AD63" s="1285"/>
      <c r="AE63" s="1285"/>
      <c r="AF63" s="1285"/>
      <c r="AG63" s="1285"/>
      <c r="AH63" s="1285"/>
      <c r="AI63" s="1285"/>
      <c r="AJ63" s="1285"/>
      <c r="AK63" s="1285"/>
      <c r="AL63" s="1144"/>
      <c r="AM63" s="1147"/>
      <c r="AN63" s="1167"/>
    </row>
    <row r="64" spans="1:40" s="17" customFormat="1" ht="42" customHeight="1" x14ac:dyDescent="0.2">
      <c r="A64" s="301"/>
      <c r="B64" s="33"/>
      <c r="C64" s="33"/>
      <c r="D64" s="199"/>
      <c r="E64" s="33"/>
      <c r="F64" s="198"/>
      <c r="G64" s="1456"/>
      <c r="H64" s="1450"/>
      <c r="I64" s="1450"/>
      <c r="J64" s="1451"/>
      <c r="K64" s="1285"/>
      <c r="L64" s="1451"/>
      <c r="M64" s="1450"/>
      <c r="N64" s="1457"/>
      <c r="O64" s="1451"/>
      <c r="P64" s="1459"/>
      <c r="Q64" s="1141"/>
      <c r="R64" s="1450"/>
      <c r="S64" s="980">
        <v>260110245</v>
      </c>
      <c r="T64" s="1063" t="s">
        <v>1334</v>
      </c>
      <c r="U64" s="1064" t="s">
        <v>1335</v>
      </c>
      <c r="V64" s="1285"/>
      <c r="W64" s="1285"/>
      <c r="X64" s="1285"/>
      <c r="Y64" s="1285"/>
      <c r="Z64" s="1285"/>
      <c r="AA64" s="1285"/>
      <c r="AB64" s="1285"/>
      <c r="AC64" s="1285"/>
      <c r="AD64" s="1285"/>
      <c r="AE64" s="1285"/>
      <c r="AF64" s="1285"/>
      <c r="AG64" s="1285"/>
      <c r="AH64" s="1285"/>
      <c r="AI64" s="1285"/>
      <c r="AJ64" s="1285"/>
      <c r="AK64" s="1285"/>
      <c r="AL64" s="1144"/>
      <c r="AM64" s="1147"/>
      <c r="AN64" s="1167"/>
    </row>
    <row r="65" spans="1:40" s="17" customFormat="1" ht="53.25" customHeight="1" x14ac:dyDescent="0.2">
      <c r="A65" s="301"/>
      <c r="B65" s="33"/>
      <c r="C65" s="33"/>
      <c r="D65" s="199"/>
      <c r="E65" s="33"/>
      <c r="F65" s="198"/>
      <c r="G65" s="1456">
        <v>1905026</v>
      </c>
      <c r="H65" s="1450" t="s">
        <v>1209</v>
      </c>
      <c r="I65" s="1450" t="s">
        <v>1210</v>
      </c>
      <c r="J65" s="1451">
        <v>12</v>
      </c>
      <c r="K65" s="1285"/>
      <c r="L65" s="1451"/>
      <c r="M65" s="1450"/>
      <c r="N65" s="1457">
        <f>+(S65+S66)/O62</f>
        <v>0.35459778442817114</v>
      </c>
      <c r="O65" s="1451"/>
      <c r="P65" s="1459"/>
      <c r="Q65" s="1141"/>
      <c r="R65" s="1450" t="s">
        <v>1209</v>
      </c>
      <c r="S65" s="980">
        <v>100000000</v>
      </c>
      <c r="T65" s="1063" t="s">
        <v>1303</v>
      </c>
      <c r="U65" s="1064" t="s">
        <v>1328</v>
      </c>
      <c r="V65" s="1285"/>
      <c r="W65" s="1285"/>
      <c r="X65" s="1285"/>
      <c r="Y65" s="1285"/>
      <c r="Z65" s="1285"/>
      <c r="AA65" s="1285"/>
      <c r="AB65" s="1285"/>
      <c r="AC65" s="1285"/>
      <c r="AD65" s="1285"/>
      <c r="AE65" s="1285"/>
      <c r="AF65" s="1285"/>
      <c r="AG65" s="1285"/>
      <c r="AH65" s="1285"/>
      <c r="AI65" s="1285"/>
      <c r="AJ65" s="1285"/>
      <c r="AK65" s="1285"/>
      <c r="AL65" s="1144"/>
      <c r="AM65" s="1147"/>
      <c r="AN65" s="1167"/>
    </row>
    <row r="66" spans="1:40" s="17" customFormat="1" ht="130.5" customHeight="1" x14ac:dyDescent="0.2">
      <c r="A66" s="301"/>
      <c r="B66" s="33"/>
      <c r="C66" s="33"/>
      <c r="D66" s="199"/>
      <c r="E66" s="33"/>
      <c r="F66" s="198"/>
      <c r="G66" s="1456"/>
      <c r="H66" s="1450"/>
      <c r="I66" s="1450"/>
      <c r="J66" s="1451"/>
      <c r="K66" s="1273"/>
      <c r="L66" s="1451"/>
      <c r="M66" s="1450"/>
      <c r="N66" s="1457"/>
      <c r="O66" s="1451"/>
      <c r="P66" s="1460"/>
      <c r="Q66" s="1142"/>
      <c r="R66" s="1450"/>
      <c r="S66" s="1065">
        <f>170092678-815624.39</f>
        <v>169277053.61000001</v>
      </c>
      <c r="T66" s="1063" t="s">
        <v>1336</v>
      </c>
      <c r="U66" s="1064" t="s">
        <v>1337</v>
      </c>
      <c r="V66" s="1273"/>
      <c r="W66" s="1273"/>
      <c r="X66" s="1273"/>
      <c r="Y66" s="1273"/>
      <c r="Z66" s="1273"/>
      <c r="AA66" s="1273"/>
      <c r="AB66" s="1273"/>
      <c r="AC66" s="1273"/>
      <c r="AD66" s="1273"/>
      <c r="AE66" s="1273"/>
      <c r="AF66" s="1273"/>
      <c r="AG66" s="1273"/>
      <c r="AH66" s="1273"/>
      <c r="AI66" s="1273"/>
      <c r="AJ66" s="1273"/>
      <c r="AK66" s="1273"/>
      <c r="AL66" s="1145"/>
      <c r="AM66" s="1148"/>
      <c r="AN66" s="1168"/>
    </row>
    <row r="67" spans="1:40" s="17" customFormat="1" ht="87.75" customHeight="1" x14ac:dyDescent="0.2">
      <c r="A67" s="301"/>
      <c r="B67" s="33"/>
      <c r="C67" s="33"/>
      <c r="D67" s="199"/>
      <c r="E67" s="33"/>
      <c r="F67" s="198"/>
      <c r="G67" s="948">
        <v>1905014</v>
      </c>
      <c r="H67" s="940" t="s">
        <v>1031</v>
      </c>
      <c r="I67" s="947" t="s">
        <v>1048</v>
      </c>
      <c r="J67" s="939">
        <v>12</v>
      </c>
      <c r="K67" s="1314" t="s">
        <v>1338</v>
      </c>
      <c r="L67" s="1451" t="s">
        <v>1339</v>
      </c>
      <c r="M67" s="1450" t="s">
        <v>1340</v>
      </c>
      <c r="N67" s="676">
        <f>+S67/$O$67</f>
        <v>0.20159502611849478</v>
      </c>
      <c r="O67" s="1453">
        <f>+S67+S68</f>
        <v>223219793</v>
      </c>
      <c r="P67" s="1450" t="s">
        <v>1341</v>
      </c>
      <c r="Q67" s="1454" t="s">
        <v>1342</v>
      </c>
      <c r="R67" s="940" t="s">
        <v>1031</v>
      </c>
      <c r="S67" s="980">
        <v>45000000</v>
      </c>
      <c r="T67" s="1063" t="s">
        <v>1303</v>
      </c>
      <c r="U67" s="1064" t="s">
        <v>1328</v>
      </c>
      <c r="V67" s="1272">
        <v>289394</v>
      </c>
      <c r="W67" s="1272">
        <v>279112</v>
      </c>
      <c r="X67" s="1272">
        <v>63164</v>
      </c>
      <c r="Y67" s="1272">
        <v>45607</v>
      </c>
      <c r="Z67" s="1272">
        <v>365607</v>
      </c>
      <c r="AA67" s="1272">
        <v>75612</v>
      </c>
      <c r="AB67" s="1272">
        <v>2145</v>
      </c>
      <c r="AC67" s="1272">
        <v>12718</v>
      </c>
      <c r="AD67" s="1272">
        <v>26</v>
      </c>
      <c r="AE67" s="1272">
        <v>37</v>
      </c>
      <c r="AF67" s="1272">
        <v>0</v>
      </c>
      <c r="AG67" s="1272">
        <v>0</v>
      </c>
      <c r="AH67" s="1272">
        <v>78</v>
      </c>
      <c r="AI67" s="1272">
        <v>16897</v>
      </c>
      <c r="AJ67" s="1272">
        <v>852</v>
      </c>
      <c r="AK67" s="1272">
        <v>568506</v>
      </c>
      <c r="AL67" s="1143">
        <v>43832</v>
      </c>
      <c r="AM67" s="1146">
        <v>44195</v>
      </c>
      <c r="AN67" s="1166" t="s">
        <v>1146</v>
      </c>
    </row>
    <row r="68" spans="1:40" s="17" customFormat="1" ht="103.5" customHeight="1" x14ac:dyDescent="0.2">
      <c r="A68" s="301"/>
      <c r="B68" s="33"/>
      <c r="C68" s="33"/>
      <c r="D68" s="199"/>
      <c r="E68" s="33"/>
      <c r="F68" s="198"/>
      <c r="G68" s="948">
        <v>1905026</v>
      </c>
      <c r="H68" s="940" t="s">
        <v>1215</v>
      </c>
      <c r="I68" s="947" t="s">
        <v>1210</v>
      </c>
      <c r="J68" s="939">
        <v>12</v>
      </c>
      <c r="K68" s="1399"/>
      <c r="L68" s="1451"/>
      <c r="M68" s="1450"/>
      <c r="N68" s="676">
        <f>+S68/$O$67</f>
        <v>0.79840497388150522</v>
      </c>
      <c r="O68" s="1450"/>
      <c r="P68" s="1450"/>
      <c r="Q68" s="1455"/>
      <c r="R68" s="940" t="s">
        <v>1215</v>
      </c>
      <c r="S68" s="213">
        <f>155911553+22308240</f>
        <v>178219793</v>
      </c>
      <c r="T68" s="1063" t="s">
        <v>1343</v>
      </c>
      <c r="U68" s="212" t="s">
        <v>1344</v>
      </c>
      <c r="V68" s="1273"/>
      <c r="W68" s="1273"/>
      <c r="X68" s="1273"/>
      <c r="Y68" s="1273"/>
      <c r="Z68" s="1273"/>
      <c r="AA68" s="1273"/>
      <c r="AB68" s="1273"/>
      <c r="AC68" s="1273"/>
      <c r="AD68" s="1273"/>
      <c r="AE68" s="1273"/>
      <c r="AF68" s="1273"/>
      <c r="AG68" s="1273"/>
      <c r="AH68" s="1273"/>
      <c r="AI68" s="1273"/>
      <c r="AJ68" s="1273"/>
      <c r="AK68" s="1273"/>
      <c r="AL68" s="1145"/>
      <c r="AM68" s="1148"/>
      <c r="AN68" s="1168"/>
    </row>
    <row r="69" spans="1:40" s="17" customFormat="1" ht="86.25" customHeight="1" x14ac:dyDescent="0.2">
      <c r="A69" s="301"/>
      <c r="B69" s="33"/>
      <c r="C69" s="33"/>
      <c r="D69" s="199"/>
      <c r="E69" s="33"/>
      <c r="F69" s="198"/>
      <c r="G69" s="948">
        <v>1905026</v>
      </c>
      <c r="H69" s="940" t="s">
        <v>1209</v>
      </c>
      <c r="I69" s="947" t="s">
        <v>1210</v>
      </c>
      <c r="J69" s="939">
        <v>12</v>
      </c>
      <c r="K69" s="939" t="s">
        <v>1345</v>
      </c>
      <c r="L69" s="950" t="s">
        <v>1346</v>
      </c>
      <c r="M69" s="947" t="s">
        <v>1216</v>
      </c>
      <c r="N69" s="676">
        <f>+S69/O69</f>
        <v>1</v>
      </c>
      <c r="O69" s="1053">
        <f>+S69</f>
        <v>2929870740</v>
      </c>
      <c r="P69" s="947" t="s">
        <v>1347</v>
      </c>
      <c r="Q69" s="944" t="s">
        <v>1348</v>
      </c>
      <c r="R69" s="940" t="s">
        <v>1209</v>
      </c>
      <c r="S69" s="213">
        <v>2929870740</v>
      </c>
      <c r="T69" s="1063" t="s">
        <v>1349</v>
      </c>
      <c r="U69" s="1066" t="s">
        <v>596</v>
      </c>
      <c r="V69" s="484">
        <v>295972</v>
      </c>
      <c r="W69" s="484">
        <v>285580</v>
      </c>
      <c r="X69" s="484">
        <v>135545</v>
      </c>
      <c r="Y69" s="484">
        <v>44254</v>
      </c>
      <c r="Z69" s="484">
        <v>309146</v>
      </c>
      <c r="AA69" s="484">
        <v>92607</v>
      </c>
      <c r="AB69" s="484">
        <v>2145</v>
      </c>
      <c r="AC69" s="484">
        <v>12718</v>
      </c>
      <c r="AD69" s="484">
        <v>26</v>
      </c>
      <c r="AE69" s="484">
        <v>37</v>
      </c>
      <c r="AF69" s="484">
        <v>0</v>
      </c>
      <c r="AG69" s="484">
        <v>0</v>
      </c>
      <c r="AH69" s="484">
        <v>44350</v>
      </c>
      <c r="AI69" s="484">
        <v>21944</v>
      </c>
      <c r="AJ69" s="484">
        <v>75687</v>
      </c>
      <c r="AK69" s="484">
        <f>SUM(X69:AA69)</f>
        <v>581552</v>
      </c>
      <c r="AL69" s="105">
        <v>43914</v>
      </c>
      <c r="AM69" s="1067">
        <v>44195</v>
      </c>
      <c r="AN69" s="947" t="s">
        <v>1146</v>
      </c>
    </row>
    <row r="70" spans="1:40" s="17" customFormat="1" ht="90" x14ac:dyDescent="0.2">
      <c r="A70" s="301"/>
      <c r="B70" s="33"/>
      <c r="C70" s="33"/>
      <c r="D70" s="199"/>
      <c r="E70" s="33"/>
      <c r="F70" s="198"/>
      <c r="G70" s="948">
        <v>1905029</v>
      </c>
      <c r="H70" s="940" t="s">
        <v>1218</v>
      </c>
      <c r="I70" s="947" t="s">
        <v>1219</v>
      </c>
      <c r="J70" s="939">
        <v>60</v>
      </c>
      <c r="K70" s="56" t="s">
        <v>1217</v>
      </c>
      <c r="L70" s="950" t="s">
        <v>1350</v>
      </c>
      <c r="M70" s="947" t="s">
        <v>1351</v>
      </c>
      <c r="N70" s="676">
        <f t="shared" ref="N70:N74" si="3">+S70/O70</f>
        <v>1</v>
      </c>
      <c r="O70" s="1053">
        <f t="shared" ref="O70:O74" si="4">+S70</f>
        <v>20000000</v>
      </c>
      <c r="P70" s="947" t="s">
        <v>1352</v>
      </c>
      <c r="Q70" s="944" t="s">
        <v>1353</v>
      </c>
      <c r="R70" s="940" t="s">
        <v>1218</v>
      </c>
      <c r="S70" s="980">
        <v>20000000</v>
      </c>
      <c r="T70" s="1063" t="s">
        <v>1303</v>
      </c>
      <c r="U70" s="1068" t="s">
        <v>1328</v>
      </c>
      <c r="V70" s="932">
        <v>292684</v>
      </c>
      <c r="W70" s="932">
        <v>282326</v>
      </c>
      <c r="X70" s="932">
        <v>135912</v>
      </c>
      <c r="Y70" s="932">
        <v>45122</v>
      </c>
      <c r="Z70" s="932">
        <v>307101</v>
      </c>
      <c r="AA70" s="932">
        <v>86875</v>
      </c>
      <c r="AB70" s="932">
        <v>2145</v>
      </c>
      <c r="AC70" s="932">
        <v>12718</v>
      </c>
      <c r="AD70" s="932">
        <v>26</v>
      </c>
      <c r="AE70" s="932">
        <v>37</v>
      </c>
      <c r="AF70" s="932">
        <v>0</v>
      </c>
      <c r="AG70" s="932">
        <v>0</v>
      </c>
      <c r="AH70" s="932">
        <v>0</v>
      </c>
      <c r="AI70" s="932">
        <v>41.542999999999999</v>
      </c>
      <c r="AJ70" s="932">
        <v>88.56</v>
      </c>
      <c r="AK70" s="932">
        <v>575010</v>
      </c>
      <c r="AL70" s="105">
        <v>43832</v>
      </c>
      <c r="AM70" s="1067">
        <v>44195</v>
      </c>
      <c r="AN70" s="947" t="s">
        <v>1146</v>
      </c>
    </row>
    <row r="71" spans="1:40" s="17" customFormat="1" ht="165" x14ac:dyDescent="0.2">
      <c r="A71" s="301"/>
      <c r="B71" s="33"/>
      <c r="C71" s="33"/>
      <c r="D71" s="199"/>
      <c r="E71" s="33"/>
      <c r="F71" s="198"/>
      <c r="G71" s="948">
        <v>1905025</v>
      </c>
      <c r="H71" s="940" t="s">
        <v>1220</v>
      </c>
      <c r="I71" s="947" t="s">
        <v>1221</v>
      </c>
      <c r="J71" s="939">
        <v>12</v>
      </c>
      <c r="K71" s="939" t="s">
        <v>1354</v>
      </c>
      <c r="L71" s="950" t="s">
        <v>1355</v>
      </c>
      <c r="M71" s="947" t="s">
        <v>1356</v>
      </c>
      <c r="N71" s="676">
        <f t="shared" si="3"/>
        <v>1</v>
      </c>
      <c r="O71" s="1053">
        <f t="shared" si="4"/>
        <v>76000000</v>
      </c>
      <c r="P71" s="947" t="s">
        <v>1357</v>
      </c>
      <c r="Q71" s="944" t="s">
        <v>1358</v>
      </c>
      <c r="R71" s="940" t="s">
        <v>1220</v>
      </c>
      <c r="S71" s="980">
        <v>76000000</v>
      </c>
      <c r="T71" s="1063" t="s">
        <v>1303</v>
      </c>
      <c r="U71" s="1068" t="s">
        <v>1328</v>
      </c>
      <c r="V71" s="932">
        <v>292684</v>
      </c>
      <c r="W71" s="932">
        <v>282326</v>
      </c>
      <c r="X71" s="932">
        <v>135912</v>
      </c>
      <c r="Y71" s="932">
        <v>45122</v>
      </c>
      <c r="Z71" s="932">
        <v>0</v>
      </c>
      <c r="AA71" s="932">
        <v>0</v>
      </c>
      <c r="AB71" s="932">
        <v>2145</v>
      </c>
      <c r="AC71" s="932">
        <v>12718</v>
      </c>
      <c r="AD71" s="932">
        <v>26</v>
      </c>
      <c r="AE71" s="932">
        <v>37</v>
      </c>
      <c r="AF71" s="932" t="s">
        <v>919</v>
      </c>
      <c r="AG71" s="932" t="s">
        <v>919</v>
      </c>
      <c r="AH71" s="932">
        <v>53164</v>
      </c>
      <c r="AI71" s="932">
        <v>16982</v>
      </c>
      <c r="AJ71" s="932">
        <v>60013</v>
      </c>
      <c r="AK71" s="932">
        <v>575010</v>
      </c>
      <c r="AL71" s="105">
        <v>43832</v>
      </c>
      <c r="AM71" s="1067">
        <v>44195</v>
      </c>
      <c r="AN71" s="947" t="s">
        <v>1146</v>
      </c>
    </row>
    <row r="72" spans="1:40" s="279" customFormat="1" ht="108.75" customHeight="1" x14ac:dyDescent="0.2">
      <c r="A72" s="363"/>
      <c r="B72" s="362"/>
      <c r="C72" s="362"/>
      <c r="D72" s="714"/>
      <c r="E72" s="362"/>
      <c r="F72" s="361"/>
      <c r="G72" s="1039">
        <v>1905015</v>
      </c>
      <c r="H72" s="942" t="s">
        <v>470</v>
      </c>
      <c r="I72" s="926" t="s">
        <v>1178</v>
      </c>
      <c r="J72" s="941">
        <v>15</v>
      </c>
      <c r="K72" s="1000" t="s">
        <v>1177</v>
      </c>
      <c r="L72" s="941" t="s">
        <v>1270</v>
      </c>
      <c r="M72" s="942" t="s">
        <v>1271</v>
      </c>
      <c r="N72" s="1069">
        <f>+O72/($S$30+$S$31+$S$72)</f>
        <v>0.13241985191957037</v>
      </c>
      <c r="O72" s="1070">
        <f t="shared" si="4"/>
        <v>100126107.14</v>
      </c>
      <c r="P72" s="1071" t="s">
        <v>1272</v>
      </c>
      <c r="Q72" s="1072" t="s">
        <v>1359</v>
      </c>
      <c r="R72" s="942" t="s">
        <v>470</v>
      </c>
      <c r="S72" s="819">
        <f>100126107.49-0.35</f>
        <v>100126107.14</v>
      </c>
      <c r="T72" s="1073" t="s">
        <v>1360</v>
      </c>
      <c r="U72" s="1074" t="s">
        <v>1361</v>
      </c>
      <c r="V72" s="925">
        <v>292684</v>
      </c>
      <c r="W72" s="925">
        <v>282326</v>
      </c>
      <c r="X72" s="925">
        <v>135912</v>
      </c>
      <c r="Y72" s="925">
        <v>45122</v>
      </c>
      <c r="Z72" s="925">
        <v>365607</v>
      </c>
      <c r="AA72" s="925">
        <v>75612</v>
      </c>
      <c r="AB72" s="925">
        <v>2145</v>
      </c>
      <c r="AC72" s="925">
        <v>12718</v>
      </c>
      <c r="AD72" s="925">
        <v>26</v>
      </c>
      <c r="AE72" s="925">
        <v>37</v>
      </c>
      <c r="AF72" s="925" t="s">
        <v>919</v>
      </c>
      <c r="AG72" s="925" t="s">
        <v>919</v>
      </c>
      <c r="AH72" s="925">
        <v>53164</v>
      </c>
      <c r="AI72" s="925">
        <v>16982</v>
      </c>
      <c r="AJ72" s="925">
        <v>60013</v>
      </c>
      <c r="AK72" s="925">
        <v>575010</v>
      </c>
      <c r="AL72" s="105">
        <v>43832</v>
      </c>
      <c r="AM72" s="1067">
        <v>44195</v>
      </c>
      <c r="AN72" s="942" t="s">
        <v>1146</v>
      </c>
    </row>
    <row r="73" spans="1:40" s="17" customFormat="1" ht="118.5" customHeight="1" x14ac:dyDescent="0.2">
      <c r="A73" s="301"/>
      <c r="B73" s="33"/>
      <c r="C73" s="33"/>
      <c r="D73" s="199"/>
      <c r="E73" s="33"/>
      <c r="F73" s="198"/>
      <c r="G73" s="948" t="s">
        <v>51</v>
      </c>
      <c r="H73" s="944" t="s">
        <v>1362</v>
      </c>
      <c r="I73" s="88" t="s">
        <v>1363</v>
      </c>
      <c r="J73" s="945">
        <v>1</v>
      </c>
      <c r="K73" s="945" t="s">
        <v>1364</v>
      </c>
      <c r="L73" s="950" t="s">
        <v>1365</v>
      </c>
      <c r="M73" s="947" t="s">
        <v>1366</v>
      </c>
      <c r="N73" s="676">
        <f t="shared" si="3"/>
        <v>1</v>
      </c>
      <c r="O73" s="1053">
        <f t="shared" si="4"/>
        <v>300000000</v>
      </c>
      <c r="P73" s="947" t="s">
        <v>1367</v>
      </c>
      <c r="Q73" s="1072" t="s">
        <v>1368</v>
      </c>
      <c r="R73" s="944" t="s">
        <v>1362</v>
      </c>
      <c r="S73" s="213">
        <f>161000000+139000000</f>
        <v>300000000</v>
      </c>
      <c r="T73" s="1063" t="s">
        <v>59</v>
      </c>
      <c r="U73" s="1064" t="s">
        <v>60</v>
      </c>
      <c r="V73" s="947">
        <v>292684</v>
      </c>
      <c r="W73" s="947">
        <v>282326</v>
      </c>
      <c r="X73" s="947">
        <v>135912</v>
      </c>
      <c r="Y73" s="947">
        <v>45122</v>
      </c>
      <c r="Z73" s="947">
        <v>365607</v>
      </c>
      <c r="AA73" s="947">
        <v>86875</v>
      </c>
      <c r="AB73" s="947">
        <v>2145</v>
      </c>
      <c r="AC73" s="947">
        <v>12718</v>
      </c>
      <c r="AD73" s="947">
        <v>26</v>
      </c>
      <c r="AE73" s="947">
        <v>37</v>
      </c>
      <c r="AF73" s="947" t="s">
        <v>919</v>
      </c>
      <c r="AG73" s="947" t="s">
        <v>919</v>
      </c>
      <c r="AH73" s="947">
        <v>53164</v>
      </c>
      <c r="AI73" s="947">
        <v>16982</v>
      </c>
      <c r="AJ73" s="947">
        <v>60013</v>
      </c>
      <c r="AK73" s="947">
        <v>575010</v>
      </c>
      <c r="AL73" s="105">
        <v>43832</v>
      </c>
      <c r="AM73" s="1067">
        <v>44195</v>
      </c>
      <c r="AN73" s="947" t="s">
        <v>1146</v>
      </c>
    </row>
    <row r="74" spans="1:40" s="17" customFormat="1" ht="120" x14ac:dyDescent="0.2">
      <c r="A74" s="301"/>
      <c r="B74" s="33"/>
      <c r="C74" s="33"/>
      <c r="D74" s="206"/>
      <c r="E74" s="207"/>
      <c r="F74" s="208"/>
      <c r="G74" s="1061">
        <v>1905031</v>
      </c>
      <c r="H74" s="940" t="s">
        <v>1153</v>
      </c>
      <c r="I74" s="947" t="s">
        <v>1154</v>
      </c>
      <c r="J74" s="939">
        <v>12</v>
      </c>
      <c r="K74" s="939" t="s">
        <v>1369</v>
      </c>
      <c r="L74" s="950" t="s">
        <v>1370</v>
      </c>
      <c r="M74" s="947" t="s">
        <v>1222</v>
      </c>
      <c r="N74" s="676">
        <f t="shared" si="3"/>
        <v>1</v>
      </c>
      <c r="O74" s="1053">
        <f t="shared" si="4"/>
        <v>1400126107.49</v>
      </c>
      <c r="P74" s="947" t="s">
        <v>1371</v>
      </c>
      <c r="Q74" s="944" t="s">
        <v>1372</v>
      </c>
      <c r="R74" s="940" t="s">
        <v>1153</v>
      </c>
      <c r="S74" s="980">
        <f>1300000000+100126107.49</f>
        <v>1400126107.49</v>
      </c>
      <c r="T74" s="1063" t="s">
        <v>1373</v>
      </c>
      <c r="U74" s="1066" t="s">
        <v>1374</v>
      </c>
      <c r="V74" s="932">
        <v>289394</v>
      </c>
      <c r="W74" s="932">
        <v>279112</v>
      </c>
      <c r="X74" s="932">
        <v>63164</v>
      </c>
      <c r="Y74" s="932">
        <v>45607</v>
      </c>
      <c r="Z74" s="932">
        <v>365607</v>
      </c>
      <c r="AA74" s="932">
        <v>75612</v>
      </c>
      <c r="AB74" s="932">
        <v>2145</v>
      </c>
      <c r="AC74" s="932">
        <v>12718</v>
      </c>
      <c r="AD74" s="932">
        <v>26</v>
      </c>
      <c r="AE74" s="932">
        <v>37</v>
      </c>
      <c r="AF74" s="932">
        <v>0</v>
      </c>
      <c r="AG74" s="932">
        <v>0</v>
      </c>
      <c r="AH74" s="932">
        <v>78</v>
      </c>
      <c r="AI74" s="932">
        <v>16897</v>
      </c>
      <c r="AJ74" s="932">
        <v>852</v>
      </c>
      <c r="AK74" s="932">
        <v>568506</v>
      </c>
      <c r="AL74" s="105">
        <v>43832</v>
      </c>
      <c r="AM74" s="1067">
        <v>44195</v>
      </c>
      <c r="AN74" s="947" t="s">
        <v>1146</v>
      </c>
    </row>
    <row r="75" spans="1:40" s="17" customFormat="1" ht="19.5" customHeight="1" x14ac:dyDescent="0.2">
      <c r="A75" s="811"/>
      <c r="B75" s="750"/>
      <c r="C75" s="812"/>
      <c r="D75" s="813">
        <v>13</v>
      </c>
      <c r="E75" s="814" t="s">
        <v>262</v>
      </c>
      <c r="F75" s="815"/>
      <c r="G75" s="836"/>
      <c r="H75" s="452"/>
      <c r="I75" s="452"/>
      <c r="J75" s="452"/>
      <c r="K75" s="1075"/>
      <c r="L75" s="836"/>
      <c r="M75" s="1076"/>
      <c r="N75" s="1077"/>
      <c r="O75" s="1078"/>
      <c r="P75" s="1079"/>
      <c r="Q75" s="1076"/>
      <c r="R75" s="452"/>
      <c r="S75" s="452"/>
      <c r="T75" s="1080"/>
      <c r="U75" s="1081"/>
      <c r="V75" s="1078"/>
      <c r="W75" s="1078"/>
      <c r="X75" s="1078"/>
      <c r="Y75" s="1078"/>
      <c r="Z75" s="1078"/>
      <c r="AA75" s="1078"/>
      <c r="AB75" s="1078"/>
      <c r="AC75" s="1078"/>
      <c r="AD75" s="1078"/>
      <c r="AE75" s="1078"/>
      <c r="AF75" s="1078"/>
      <c r="AG75" s="1078"/>
      <c r="AH75" s="1078"/>
      <c r="AI75" s="1078"/>
      <c r="AJ75" s="1078"/>
      <c r="AK75" s="1078"/>
      <c r="AL75" s="1078"/>
      <c r="AM75" s="1078"/>
      <c r="AN75" s="1082"/>
    </row>
    <row r="76" spans="1:40" s="17" customFormat="1" ht="105" customHeight="1" x14ac:dyDescent="0.2">
      <c r="A76" s="301"/>
      <c r="B76" s="33"/>
      <c r="C76" s="33"/>
      <c r="D76" s="460"/>
      <c r="E76" s="300"/>
      <c r="F76" s="299"/>
      <c r="G76" s="948">
        <v>1906032</v>
      </c>
      <c r="H76" s="947" t="s">
        <v>1223</v>
      </c>
      <c r="I76" s="947" t="s">
        <v>1224</v>
      </c>
      <c r="J76" s="950">
        <v>1500</v>
      </c>
      <c r="K76" s="938"/>
      <c r="L76" s="1451" t="s">
        <v>1375</v>
      </c>
      <c r="M76" s="1450" t="s">
        <v>1376</v>
      </c>
      <c r="N76" s="951">
        <f>+S76/O76</f>
        <v>0</v>
      </c>
      <c r="O76" s="1452">
        <f>+S76+S77+S78</f>
        <v>21660622878.040001</v>
      </c>
      <c r="P76" s="1450" t="s">
        <v>1377</v>
      </c>
      <c r="Q76" s="1140" t="s">
        <v>1378</v>
      </c>
      <c r="R76" s="947" t="s">
        <v>1223</v>
      </c>
      <c r="S76" s="1065">
        <v>0</v>
      </c>
      <c r="T76" s="1063"/>
      <c r="U76" s="944"/>
      <c r="V76" s="1272">
        <v>292684</v>
      </c>
      <c r="W76" s="1272">
        <v>282326</v>
      </c>
      <c r="X76" s="1272">
        <v>135912</v>
      </c>
      <c r="Y76" s="1272">
        <v>45122</v>
      </c>
      <c r="Z76" s="1272">
        <v>365607</v>
      </c>
      <c r="AA76" s="1272">
        <v>75612</v>
      </c>
      <c r="AB76" s="1272">
        <v>2145</v>
      </c>
      <c r="AC76" s="1272">
        <v>12718</v>
      </c>
      <c r="AD76" s="1272">
        <v>26</v>
      </c>
      <c r="AE76" s="1272">
        <v>37</v>
      </c>
      <c r="AF76" s="1272" t="s">
        <v>919</v>
      </c>
      <c r="AG76" s="1272" t="s">
        <v>919</v>
      </c>
      <c r="AH76" s="1272">
        <v>53164</v>
      </c>
      <c r="AI76" s="1272">
        <v>16982</v>
      </c>
      <c r="AJ76" s="1272">
        <v>60013</v>
      </c>
      <c r="AK76" s="1272">
        <v>575010</v>
      </c>
      <c r="AL76" s="1143">
        <v>43832</v>
      </c>
      <c r="AM76" s="1146">
        <v>44195</v>
      </c>
      <c r="AN76" s="1450" t="s">
        <v>1146</v>
      </c>
    </row>
    <row r="77" spans="1:40" s="279" customFormat="1" ht="84" customHeight="1" x14ac:dyDescent="0.2">
      <c r="A77" s="363"/>
      <c r="B77" s="362"/>
      <c r="C77" s="362"/>
      <c r="D77" s="714"/>
      <c r="E77" s="362"/>
      <c r="F77" s="361"/>
      <c r="G77" s="1442" t="s">
        <v>51</v>
      </c>
      <c r="H77" s="1311" t="s">
        <v>1225</v>
      </c>
      <c r="I77" s="1311" t="s">
        <v>1226</v>
      </c>
      <c r="J77" s="1310">
        <v>19899</v>
      </c>
      <c r="K77" s="936" t="s">
        <v>1379</v>
      </c>
      <c r="L77" s="1451"/>
      <c r="M77" s="1450"/>
      <c r="N77" s="1440">
        <f>+(S77+S78)/O76</f>
        <v>1</v>
      </c>
      <c r="O77" s="1451"/>
      <c r="P77" s="1450"/>
      <c r="Q77" s="1141"/>
      <c r="R77" s="1311" t="s">
        <v>1225</v>
      </c>
      <c r="S77" s="1083">
        <f>21634597197+14825685-3.96</f>
        <v>21649422878.040001</v>
      </c>
      <c r="T77" s="1073" t="s">
        <v>1380</v>
      </c>
      <c r="U77" s="1055" t="s">
        <v>1381</v>
      </c>
      <c r="V77" s="1285"/>
      <c r="W77" s="1285"/>
      <c r="X77" s="1285"/>
      <c r="Y77" s="1285"/>
      <c r="Z77" s="1285"/>
      <c r="AA77" s="1285"/>
      <c r="AB77" s="1285"/>
      <c r="AC77" s="1285"/>
      <c r="AD77" s="1285"/>
      <c r="AE77" s="1285"/>
      <c r="AF77" s="1285"/>
      <c r="AG77" s="1285"/>
      <c r="AH77" s="1285"/>
      <c r="AI77" s="1285"/>
      <c r="AJ77" s="1285"/>
      <c r="AK77" s="1285"/>
      <c r="AL77" s="1144"/>
      <c r="AM77" s="1147"/>
      <c r="AN77" s="1450"/>
    </row>
    <row r="78" spans="1:40" s="279" customFormat="1" ht="61.5" customHeight="1" x14ac:dyDescent="0.2">
      <c r="A78" s="363"/>
      <c r="B78" s="362"/>
      <c r="C78" s="362"/>
      <c r="D78" s="714"/>
      <c r="E78" s="362"/>
      <c r="F78" s="361"/>
      <c r="G78" s="1442"/>
      <c r="H78" s="1311"/>
      <c r="I78" s="1311"/>
      <c r="J78" s="1310"/>
      <c r="K78" s="937" t="s">
        <v>1227</v>
      </c>
      <c r="L78" s="1451"/>
      <c r="M78" s="1450"/>
      <c r="N78" s="1440"/>
      <c r="O78" s="1451"/>
      <c r="P78" s="1450"/>
      <c r="Q78" s="1142"/>
      <c r="R78" s="1311"/>
      <c r="S78" s="213">
        <v>11200000</v>
      </c>
      <c r="T78" s="1073" t="s">
        <v>1349</v>
      </c>
      <c r="U78" s="1055" t="s">
        <v>1382</v>
      </c>
      <c r="V78" s="1273"/>
      <c r="W78" s="1273"/>
      <c r="X78" s="1273"/>
      <c r="Y78" s="1273"/>
      <c r="Z78" s="1273"/>
      <c r="AA78" s="1273"/>
      <c r="AB78" s="1273"/>
      <c r="AC78" s="1273"/>
      <c r="AD78" s="1273"/>
      <c r="AE78" s="1273"/>
      <c r="AF78" s="1273"/>
      <c r="AG78" s="1273"/>
      <c r="AH78" s="1273"/>
      <c r="AI78" s="1273"/>
      <c r="AJ78" s="1273"/>
      <c r="AK78" s="1273"/>
      <c r="AL78" s="1145"/>
      <c r="AM78" s="1148"/>
      <c r="AN78" s="1450"/>
    </row>
    <row r="79" spans="1:40" s="279" customFormat="1" ht="52.5" customHeight="1" x14ac:dyDescent="0.2">
      <c r="A79" s="363"/>
      <c r="B79" s="362"/>
      <c r="C79" s="362"/>
      <c r="D79" s="714"/>
      <c r="E79" s="362"/>
      <c r="F79" s="361"/>
      <c r="G79" s="1442" t="s">
        <v>51</v>
      </c>
      <c r="H79" s="1311" t="s">
        <v>1228</v>
      </c>
      <c r="I79" s="942" t="s">
        <v>1229</v>
      </c>
      <c r="J79" s="941">
        <v>60</v>
      </c>
      <c r="K79" s="1310" t="s">
        <v>1383</v>
      </c>
      <c r="L79" s="1310" t="s">
        <v>1384</v>
      </c>
      <c r="M79" s="1311" t="s">
        <v>1385</v>
      </c>
      <c r="N79" s="1446">
        <f>+S79/$O$79</f>
        <v>0.24819189785653972</v>
      </c>
      <c r="O79" s="1441">
        <f>SUM(S79:S84)</f>
        <v>6325213319.039999</v>
      </c>
      <c r="P79" s="1311" t="s">
        <v>1386</v>
      </c>
      <c r="Q79" s="1163" t="s">
        <v>1387</v>
      </c>
      <c r="R79" s="1311" t="s">
        <v>1228</v>
      </c>
      <c r="S79" s="1443">
        <f>1530716729+39149969</f>
        <v>1569866698</v>
      </c>
      <c r="T79" s="1444" t="s">
        <v>1388</v>
      </c>
      <c r="U79" s="1448" t="s">
        <v>1389</v>
      </c>
      <c r="V79" s="1243">
        <v>292684</v>
      </c>
      <c r="W79" s="1243">
        <v>282326</v>
      </c>
      <c r="X79" s="1243">
        <v>135912</v>
      </c>
      <c r="Y79" s="1243">
        <v>45122</v>
      </c>
      <c r="Z79" s="1243">
        <v>365607</v>
      </c>
      <c r="AA79" s="1243">
        <v>75612</v>
      </c>
      <c r="AB79" s="1243">
        <v>2145</v>
      </c>
      <c r="AC79" s="1243">
        <v>12718</v>
      </c>
      <c r="AD79" s="1243">
        <v>26</v>
      </c>
      <c r="AE79" s="1243">
        <v>37</v>
      </c>
      <c r="AF79" s="1243" t="s">
        <v>919</v>
      </c>
      <c r="AG79" s="1243" t="s">
        <v>919</v>
      </c>
      <c r="AH79" s="1243">
        <v>53164</v>
      </c>
      <c r="AI79" s="1243">
        <v>16982</v>
      </c>
      <c r="AJ79" s="1243">
        <v>60013</v>
      </c>
      <c r="AK79" s="1243">
        <v>575010</v>
      </c>
      <c r="AL79" s="1143">
        <v>43832</v>
      </c>
      <c r="AM79" s="1143">
        <v>44195</v>
      </c>
      <c r="AN79" s="1311" t="s">
        <v>1146</v>
      </c>
    </row>
    <row r="80" spans="1:40" s="279" customFormat="1" ht="37.5" customHeight="1" x14ac:dyDescent="0.2">
      <c r="A80" s="363"/>
      <c r="B80" s="362"/>
      <c r="C80" s="362"/>
      <c r="D80" s="714"/>
      <c r="E80" s="362"/>
      <c r="F80" s="361"/>
      <c r="G80" s="1442"/>
      <c r="H80" s="1311"/>
      <c r="I80" s="942" t="s">
        <v>1390</v>
      </c>
      <c r="J80" s="941">
        <v>40</v>
      </c>
      <c r="K80" s="1310"/>
      <c r="L80" s="1310"/>
      <c r="M80" s="1311"/>
      <c r="N80" s="1446"/>
      <c r="O80" s="1310"/>
      <c r="P80" s="1311"/>
      <c r="Q80" s="1164"/>
      <c r="R80" s="1311"/>
      <c r="S80" s="1443"/>
      <c r="T80" s="1445"/>
      <c r="U80" s="1449"/>
      <c r="V80" s="1250"/>
      <c r="W80" s="1250"/>
      <c r="X80" s="1250"/>
      <c r="Y80" s="1250"/>
      <c r="Z80" s="1250"/>
      <c r="AA80" s="1250"/>
      <c r="AB80" s="1250"/>
      <c r="AC80" s="1250"/>
      <c r="AD80" s="1250"/>
      <c r="AE80" s="1250"/>
      <c r="AF80" s="1250"/>
      <c r="AG80" s="1250"/>
      <c r="AH80" s="1250"/>
      <c r="AI80" s="1250"/>
      <c r="AJ80" s="1250"/>
      <c r="AK80" s="1250"/>
      <c r="AL80" s="1144"/>
      <c r="AM80" s="1144"/>
      <c r="AN80" s="1311"/>
    </row>
    <row r="81" spans="1:40" s="279" customFormat="1" ht="78.75" customHeight="1" x14ac:dyDescent="0.2">
      <c r="A81" s="363"/>
      <c r="B81" s="362"/>
      <c r="C81" s="362"/>
      <c r="D81" s="714"/>
      <c r="E81" s="362"/>
      <c r="F81" s="361"/>
      <c r="G81" s="1039" t="s">
        <v>51</v>
      </c>
      <c r="H81" s="942" t="s">
        <v>1391</v>
      </c>
      <c r="I81" s="942" t="s">
        <v>1230</v>
      </c>
      <c r="J81" s="941">
        <v>100</v>
      </c>
      <c r="K81" s="1000" t="s">
        <v>1231</v>
      </c>
      <c r="L81" s="1310"/>
      <c r="M81" s="1311"/>
      <c r="N81" s="1084">
        <f>+S81/O79</f>
        <v>2.8320937123301345E-3</v>
      </c>
      <c r="O81" s="1310"/>
      <c r="P81" s="1311"/>
      <c r="Q81" s="1164"/>
      <c r="R81" s="942" t="s">
        <v>1391</v>
      </c>
      <c r="S81" s="980">
        <f>1514260580-1496346983-0.13</f>
        <v>17913596.870000001</v>
      </c>
      <c r="T81" s="1073" t="s">
        <v>1392</v>
      </c>
      <c r="U81" s="1074" t="s">
        <v>1393</v>
      </c>
      <c r="V81" s="1250"/>
      <c r="W81" s="1250"/>
      <c r="X81" s="1250"/>
      <c r="Y81" s="1250"/>
      <c r="Z81" s="1250"/>
      <c r="AA81" s="1250"/>
      <c r="AB81" s="1250"/>
      <c r="AC81" s="1250"/>
      <c r="AD81" s="1250"/>
      <c r="AE81" s="1250"/>
      <c r="AF81" s="1250"/>
      <c r="AG81" s="1250"/>
      <c r="AH81" s="1250"/>
      <c r="AI81" s="1250"/>
      <c r="AJ81" s="1250"/>
      <c r="AK81" s="1250"/>
      <c r="AL81" s="1144"/>
      <c r="AM81" s="1144"/>
      <c r="AN81" s="1311"/>
    </row>
    <row r="82" spans="1:40" s="279" customFormat="1" ht="111" customHeight="1" x14ac:dyDescent="0.2">
      <c r="A82" s="363"/>
      <c r="B82" s="362"/>
      <c r="C82" s="362"/>
      <c r="D82" s="714"/>
      <c r="E82" s="362"/>
      <c r="F82" s="361"/>
      <c r="G82" s="1442" t="s">
        <v>51</v>
      </c>
      <c r="H82" s="1311" t="s">
        <v>1232</v>
      </c>
      <c r="I82" s="1311" t="s">
        <v>1233</v>
      </c>
      <c r="J82" s="1310">
        <v>100</v>
      </c>
      <c r="K82" s="977" t="s">
        <v>1234</v>
      </c>
      <c r="L82" s="1310"/>
      <c r="M82" s="1311"/>
      <c r="N82" s="1446">
        <f>+(S82+S83+S84)/$O$79</f>
        <v>0.74897600843113021</v>
      </c>
      <c r="O82" s="1310"/>
      <c r="P82" s="1311"/>
      <c r="Q82" s="1164"/>
      <c r="R82" s="1311" t="s">
        <v>1232</v>
      </c>
      <c r="S82" s="980">
        <v>680251497</v>
      </c>
      <c r="T82" s="1073" t="s">
        <v>1394</v>
      </c>
      <c r="U82" s="1074" t="s">
        <v>1395</v>
      </c>
      <c r="V82" s="1250"/>
      <c r="W82" s="1250"/>
      <c r="X82" s="1250"/>
      <c r="Y82" s="1250"/>
      <c r="Z82" s="1250"/>
      <c r="AA82" s="1250"/>
      <c r="AB82" s="1250"/>
      <c r="AC82" s="1250"/>
      <c r="AD82" s="1250"/>
      <c r="AE82" s="1250"/>
      <c r="AF82" s="1250"/>
      <c r="AG82" s="1250"/>
      <c r="AH82" s="1250"/>
      <c r="AI82" s="1250"/>
      <c r="AJ82" s="1250"/>
      <c r="AK82" s="1250"/>
      <c r="AL82" s="1144"/>
      <c r="AM82" s="1144"/>
      <c r="AN82" s="1311"/>
    </row>
    <row r="83" spans="1:40" s="279" customFormat="1" ht="171" customHeight="1" x14ac:dyDescent="0.2">
      <c r="A83" s="363"/>
      <c r="B83" s="362"/>
      <c r="C83" s="362"/>
      <c r="D83" s="714"/>
      <c r="E83" s="362"/>
      <c r="F83" s="361"/>
      <c r="G83" s="1442"/>
      <c r="H83" s="1311"/>
      <c r="I83" s="1311"/>
      <c r="J83" s="1310"/>
      <c r="K83" s="1000" t="s">
        <v>1396</v>
      </c>
      <c r="L83" s="1310"/>
      <c r="M83" s="1311"/>
      <c r="N83" s="1446"/>
      <c r="O83" s="1310"/>
      <c r="P83" s="1311"/>
      <c r="Q83" s="1164"/>
      <c r="R83" s="1311"/>
      <c r="S83" s="819">
        <f>1200096.53+4427083.08+6409080.2+3298588097+241539752.22+428092534.45</f>
        <v>3980256643.4799995</v>
      </c>
      <c r="T83" s="977" t="s">
        <v>1397</v>
      </c>
      <c r="U83" s="1074" t="s">
        <v>1398</v>
      </c>
      <c r="V83" s="1250"/>
      <c r="W83" s="1250"/>
      <c r="X83" s="1250"/>
      <c r="Y83" s="1250"/>
      <c r="Z83" s="1250"/>
      <c r="AA83" s="1250"/>
      <c r="AB83" s="1250"/>
      <c r="AC83" s="1250"/>
      <c r="AD83" s="1250"/>
      <c r="AE83" s="1250"/>
      <c r="AF83" s="1250"/>
      <c r="AG83" s="1250"/>
      <c r="AH83" s="1250"/>
      <c r="AI83" s="1250"/>
      <c r="AJ83" s="1250"/>
      <c r="AK83" s="1250"/>
      <c r="AL83" s="1144"/>
      <c r="AM83" s="1144"/>
      <c r="AN83" s="1311"/>
    </row>
    <row r="84" spans="1:40" s="279" customFormat="1" ht="127.5" customHeight="1" x14ac:dyDescent="0.2">
      <c r="A84" s="363"/>
      <c r="B84" s="362"/>
      <c r="C84" s="362"/>
      <c r="D84" s="714"/>
      <c r="E84" s="362"/>
      <c r="F84" s="361"/>
      <c r="G84" s="1442"/>
      <c r="H84" s="1311"/>
      <c r="I84" s="1311"/>
      <c r="J84" s="1310"/>
      <c r="K84" s="936" t="s">
        <v>1399</v>
      </c>
      <c r="L84" s="1243"/>
      <c r="M84" s="1239"/>
      <c r="N84" s="1447"/>
      <c r="O84" s="1243"/>
      <c r="P84" s="1239"/>
      <c r="Q84" s="1165"/>
      <c r="R84" s="1239"/>
      <c r="S84" s="1085">
        <v>76924883.689999998</v>
      </c>
      <c r="T84" s="1000" t="s">
        <v>1400</v>
      </c>
      <c r="U84" s="1086" t="s">
        <v>1401</v>
      </c>
      <c r="V84" s="1244"/>
      <c r="W84" s="1244"/>
      <c r="X84" s="1244"/>
      <c r="Y84" s="1244"/>
      <c r="Z84" s="1244"/>
      <c r="AA84" s="1244"/>
      <c r="AB84" s="1244"/>
      <c r="AC84" s="1244"/>
      <c r="AD84" s="1244"/>
      <c r="AE84" s="1244"/>
      <c r="AF84" s="1244"/>
      <c r="AG84" s="1244"/>
      <c r="AH84" s="1244"/>
      <c r="AI84" s="1244"/>
      <c r="AJ84" s="1244"/>
      <c r="AK84" s="1244"/>
      <c r="AL84" s="1145"/>
      <c r="AM84" s="1145"/>
      <c r="AN84" s="1311"/>
    </row>
    <row r="85" spans="1:40" s="279" customFormat="1" ht="39.75" customHeight="1" x14ac:dyDescent="0.2">
      <c r="A85" s="363"/>
      <c r="B85" s="362"/>
      <c r="C85" s="362"/>
      <c r="D85" s="714"/>
      <c r="E85" s="362"/>
      <c r="F85" s="361"/>
      <c r="G85" s="1442">
        <v>1906029</v>
      </c>
      <c r="H85" s="1311" t="s">
        <v>1402</v>
      </c>
      <c r="I85" s="1311" t="s">
        <v>1237</v>
      </c>
      <c r="J85" s="1310">
        <v>40</v>
      </c>
      <c r="K85" s="977" t="s">
        <v>1236</v>
      </c>
      <c r="L85" s="1310" t="s">
        <v>1403</v>
      </c>
      <c r="M85" s="1311" t="s">
        <v>1235</v>
      </c>
      <c r="N85" s="1440">
        <v>1</v>
      </c>
      <c r="O85" s="1441">
        <f>SUM(S85:S87)</f>
        <v>2114282983</v>
      </c>
      <c r="P85" s="1311" t="s">
        <v>1404</v>
      </c>
      <c r="Q85" s="1163" t="s">
        <v>1405</v>
      </c>
      <c r="R85" s="1311" t="s">
        <v>1402</v>
      </c>
      <c r="S85" s="1087">
        <v>1496346983</v>
      </c>
      <c r="T85" s="977">
        <v>60</v>
      </c>
      <c r="U85" s="926" t="s">
        <v>1406</v>
      </c>
      <c r="V85" s="1243">
        <v>292684</v>
      </c>
      <c r="W85" s="1243">
        <v>282326</v>
      </c>
      <c r="X85" s="1243">
        <v>135912</v>
      </c>
      <c r="Y85" s="1243">
        <v>45122</v>
      </c>
      <c r="Z85" s="1243">
        <v>365607</v>
      </c>
      <c r="AA85" s="1243">
        <v>86875</v>
      </c>
      <c r="AB85" s="1243">
        <v>2145</v>
      </c>
      <c r="AC85" s="1243">
        <v>12718</v>
      </c>
      <c r="AD85" s="1243">
        <v>26</v>
      </c>
      <c r="AE85" s="1243">
        <v>37</v>
      </c>
      <c r="AF85" s="1243" t="s">
        <v>919</v>
      </c>
      <c r="AG85" s="1243" t="s">
        <v>919</v>
      </c>
      <c r="AH85" s="1243">
        <v>53164</v>
      </c>
      <c r="AI85" s="1243">
        <v>16982</v>
      </c>
      <c r="AJ85" s="1243">
        <v>60013</v>
      </c>
      <c r="AK85" s="1243">
        <v>575010</v>
      </c>
      <c r="AL85" s="1143">
        <v>43832</v>
      </c>
      <c r="AM85" s="1146">
        <v>44195</v>
      </c>
      <c r="AN85" s="1311" t="s">
        <v>1146</v>
      </c>
    </row>
    <row r="86" spans="1:40" s="279" customFormat="1" ht="81" customHeight="1" x14ac:dyDescent="0.2">
      <c r="A86" s="363"/>
      <c r="B86" s="362"/>
      <c r="C86" s="362"/>
      <c r="D86" s="714"/>
      <c r="E86" s="362"/>
      <c r="F86" s="361"/>
      <c r="G86" s="1442"/>
      <c r="H86" s="1311"/>
      <c r="I86" s="1311"/>
      <c r="J86" s="1310"/>
      <c r="K86" s="941" t="s">
        <v>1407</v>
      </c>
      <c r="L86" s="1310"/>
      <c r="M86" s="1311"/>
      <c r="N86" s="1440"/>
      <c r="O86" s="1441"/>
      <c r="P86" s="1311"/>
      <c r="Q86" s="1164"/>
      <c r="R86" s="1311"/>
      <c r="S86" s="819">
        <v>150390000</v>
      </c>
      <c r="T86" s="1073" t="s">
        <v>59</v>
      </c>
      <c r="U86" s="1064" t="s">
        <v>1333</v>
      </c>
      <c r="V86" s="1250"/>
      <c r="W86" s="1250"/>
      <c r="X86" s="1250"/>
      <c r="Y86" s="1250"/>
      <c r="Z86" s="1250"/>
      <c r="AA86" s="1250"/>
      <c r="AB86" s="1250"/>
      <c r="AC86" s="1250"/>
      <c r="AD86" s="1250"/>
      <c r="AE86" s="1250"/>
      <c r="AF86" s="1250"/>
      <c r="AG86" s="1250"/>
      <c r="AH86" s="1250"/>
      <c r="AI86" s="1250"/>
      <c r="AJ86" s="1250"/>
      <c r="AK86" s="1250"/>
      <c r="AL86" s="1144"/>
      <c r="AM86" s="1147"/>
      <c r="AN86" s="1311"/>
    </row>
    <row r="87" spans="1:40" s="279" customFormat="1" ht="67.5" customHeight="1" x14ac:dyDescent="0.2">
      <c r="A87" s="363"/>
      <c r="B87" s="362"/>
      <c r="C87" s="362"/>
      <c r="D87" s="714"/>
      <c r="E87" s="362"/>
      <c r="F87" s="361"/>
      <c r="G87" s="1442"/>
      <c r="H87" s="1311"/>
      <c r="I87" s="1311"/>
      <c r="J87" s="1310"/>
      <c r="K87" s="977" t="s">
        <v>1238</v>
      </c>
      <c r="L87" s="1310"/>
      <c r="M87" s="1311"/>
      <c r="N87" s="1440"/>
      <c r="O87" s="1310"/>
      <c r="P87" s="1311"/>
      <c r="Q87" s="1165"/>
      <c r="R87" s="1311"/>
      <c r="S87" s="1087">
        <v>467546000</v>
      </c>
      <c r="T87" s="1073" t="s">
        <v>1408</v>
      </c>
      <c r="U87" s="90" t="s">
        <v>1409</v>
      </c>
      <c r="V87" s="1244"/>
      <c r="W87" s="1244"/>
      <c r="X87" s="1244"/>
      <c r="Y87" s="1244"/>
      <c r="Z87" s="1244"/>
      <c r="AA87" s="1244"/>
      <c r="AB87" s="1244"/>
      <c r="AC87" s="1244"/>
      <c r="AD87" s="1244"/>
      <c r="AE87" s="1244"/>
      <c r="AF87" s="1244"/>
      <c r="AG87" s="1244"/>
      <c r="AH87" s="1244"/>
      <c r="AI87" s="1244"/>
      <c r="AJ87" s="1244"/>
      <c r="AK87" s="1244"/>
      <c r="AL87" s="1145"/>
      <c r="AM87" s="1148"/>
      <c r="AN87" s="1311"/>
    </row>
    <row r="88" spans="1:40" s="17" customFormat="1" ht="24.75" customHeight="1" x14ac:dyDescent="0.2">
      <c r="A88" s="293"/>
      <c r="B88" s="207"/>
      <c r="C88" s="207"/>
      <c r="D88" s="820"/>
      <c r="E88" s="292"/>
      <c r="F88" s="291"/>
      <c r="G88" s="291"/>
      <c r="H88" s="98"/>
      <c r="I88" s="822"/>
      <c r="J88" s="99"/>
      <c r="K88" s="200"/>
      <c r="L88" s="822"/>
      <c r="M88" s="98"/>
      <c r="N88" s="378"/>
      <c r="O88" s="1088">
        <f>SUM(O11:O87)</f>
        <v>40546938920.18</v>
      </c>
      <c r="P88" s="1028"/>
      <c r="Q88" s="1028"/>
      <c r="R88" s="1031"/>
      <c r="S88" s="1088">
        <f>SUM(S11:S87)</f>
        <v>40546938920.179993</v>
      </c>
      <c r="T88" s="1089"/>
      <c r="U88" s="1031"/>
      <c r="V88" s="97"/>
      <c r="W88" s="97"/>
      <c r="X88" s="97"/>
      <c r="Y88" s="97"/>
      <c r="Z88" s="97"/>
      <c r="AA88" s="97"/>
      <c r="AB88" s="97"/>
      <c r="AC88" s="97"/>
      <c r="AD88" s="97"/>
      <c r="AE88" s="97"/>
      <c r="AF88" s="97"/>
      <c r="AG88" s="97"/>
      <c r="AH88" s="97"/>
      <c r="AI88" s="97"/>
      <c r="AJ88" s="97"/>
      <c r="AK88" s="97"/>
      <c r="AL88" s="105"/>
      <c r="AM88" s="106"/>
      <c r="AN88" s="107"/>
    </row>
    <row r="89" spans="1:40" s="17" customFormat="1" ht="15" x14ac:dyDescent="0.2">
      <c r="A89" s="197"/>
      <c r="H89" s="219"/>
      <c r="I89" s="824"/>
      <c r="J89" s="16"/>
      <c r="K89" s="226"/>
      <c r="L89" s="824"/>
      <c r="M89" s="219"/>
      <c r="N89" s="825"/>
      <c r="O89" s="231"/>
      <c r="P89" s="469"/>
      <c r="Q89" s="469"/>
      <c r="R89" s="219"/>
      <c r="S89" s="235"/>
      <c r="T89" s="1090"/>
      <c r="U89" s="219"/>
      <c r="AL89" s="587"/>
      <c r="AM89" s="229"/>
      <c r="AN89" s="230"/>
    </row>
    <row r="90" spans="1:40" ht="27" customHeight="1" x14ac:dyDescent="0.2">
      <c r="S90" s="113"/>
    </row>
    <row r="91" spans="1:40" ht="27" customHeight="1" x14ac:dyDescent="0.2">
      <c r="S91" s="113"/>
    </row>
    <row r="92" spans="1:40" ht="27" customHeight="1" x14ac:dyDescent="0.2">
      <c r="C92" s="119"/>
      <c r="D92" s="119"/>
      <c r="E92" s="119"/>
      <c r="F92" s="119"/>
      <c r="G92" s="623"/>
    </row>
    <row r="93" spans="1:40" ht="27" customHeight="1" x14ac:dyDescent="0.25">
      <c r="C93" s="1119" t="s">
        <v>1410</v>
      </c>
      <c r="D93" s="1119"/>
      <c r="E93" s="1119"/>
      <c r="F93" s="1119"/>
      <c r="G93" s="1119"/>
    </row>
    <row r="94" spans="1:40" ht="27" customHeight="1" x14ac:dyDescent="0.25">
      <c r="C94" s="1119" t="s">
        <v>1411</v>
      </c>
      <c r="D94" s="1119"/>
      <c r="E94" s="1119"/>
      <c r="F94" s="1119"/>
      <c r="G94" s="1119"/>
    </row>
    <row r="95" spans="1:40" ht="27" customHeight="1" x14ac:dyDescent="0.2">
      <c r="C95" s="2"/>
      <c r="D95" s="110"/>
      <c r="E95" s="109"/>
      <c r="F95" s="111"/>
      <c r="G95" s="120"/>
    </row>
    <row r="96" spans="1:40" ht="27" customHeight="1" x14ac:dyDescent="0.2">
      <c r="G96" s="284"/>
    </row>
  </sheetData>
  <sheetProtection password="A60F" sheet="1" objects="1" scenarios="1"/>
  <mergeCells count="546">
    <mergeCell ref="I7:I8"/>
    <mergeCell ref="J7:J8"/>
    <mergeCell ref="K7:K8"/>
    <mergeCell ref="L7:L8"/>
    <mergeCell ref="M7:M8"/>
    <mergeCell ref="N7:N8"/>
    <mergeCell ref="A1:AL4"/>
    <mergeCell ref="A5:J6"/>
    <mergeCell ref="K5:AN5"/>
    <mergeCell ref="V6:AJ6"/>
    <mergeCell ref="A7:A8"/>
    <mergeCell ref="B7:C8"/>
    <mergeCell ref="D7:D8"/>
    <mergeCell ref="E7:F8"/>
    <mergeCell ref="G7:G8"/>
    <mergeCell ref="H7:H8"/>
    <mergeCell ref="AN7:AN8"/>
    <mergeCell ref="V7:W7"/>
    <mergeCell ref="X7:AA7"/>
    <mergeCell ref="AB7:AG7"/>
    <mergeCell ref="AH7:AJ7"/>
    <mergeCell ref="AL7:AL8"/>
    <mergeCell ref="AM7:AM8"/>
    <mergeCell ref="O7:O8"/>
    <mergeCell ref="P7:P8"/>
    <mergeCell ref="Q7:Q8"/>
    <mergeCell ref="R7:R8"/>
    <mergeCell ref="S7:S8"/>
    <mergeCell ref="U7:U8"/>
    <mergeCell ref="AJ12:AJ22"/>
    <mergeCell ref="AK12:AK22"/>
    <mergeCell ref="AL12:AL22"/>
    <mergeCell ref="AM12:AM22"/>
    <mergeCell ref="P12:P22"/>
    <mergeCell ref="Q12:Q22"/>
    <mergeCell ref="T12:T22"/>
    <mergeCell ref="U12:U22"/>
    <mergeCell ref="V12:V22"/>
    <mergeCell ref="AN12:AN21"/>
    <mergeCell ref="AC12:AC22"/>
    <mergeCell ref="AD12:AD22"/>
    <mergeCell ref="AE12:AE22"/>
    <mergeCell ref="AF12:AF22"/>
    <mergeCell ref="AG12:AG22"/>
    <mergeCell ref="AH12:AH22"/>
    <mergeCell ref="G14:G17"/>
    <mergeCell ref="H14:H17"/>
    <mergeCell ref="I14:I17"/>
    <mergeCell ref="J14:J17"/>
    <mergeCell ref="N14:N17"/>
    <mergeCell ref="G21:G22"/>
    <mergeCell ref="H21:H22"/>
    <mergeCell ref="N21:N22"/>
    <mergeCell ref="AI12:AI22"/>
    <mergeCell ref="W12:W22"/>
    <mergeCell ref="X12:X22"/>
    <mergeCell ref="Y12:Y22"/>
    <mergeCell ref="Z12:Z22"/>
    <mergeCell ref="AA12:AA22"/>
    <mergeCell ref="AB12:AB22"/>
    <mergeCell ref="K12:K22"/>
    <mergeCell ref="L12:L22"/>
    <mergeCell ref="V23:V24"/>
    <mergeCell ref="W23:W24"/>
    <mergeCell ref="X23:X24"/>
    <mergeCell ref="Y23:Y24"/>
    <mergeCell ref="R21:R22"/>
    <mergeCell ref="S21:S22"/>
    <mergeCell ref="K23:K24"/>
    <mergeCell ref="L23:L24"/>
    <mergeCell ref="M23:M24"/>
    <mergeCell ref="O23:O24"/>
    <mergeCell ref="P23:P24"/>
    <mergeCell ref="Q23:Q24"/>
    <mergeCell ref="M12:M22"/>
    <mergeCell ref="O12:O22"/>
    <mergeCell ref="AL23:AL24"/>
    <mergeCell ref="AM23:AM24"/>
    <mergeCell ref="AN23:AN24"/>
    <mergeCell ref="G25:G26"/>
    <mergeCell ref="H25:H26"/>
    <mergeCell ref="I25:I26"/>
    <mergeCell ref="J25:J26"/>
    <mergeCell ref="K25:K29"/>
    <mergeCell ref="L25:L29"/>
    <mergeCell ref="M25:M29"/>
    <mergeCell ref="AF23:AF24"/>
    <mergeCell ref="AG23:AG24"/>
    <mergeCell ref="AH23:AH24"/>
    <mergeCell ref="AI23:AI24"/>
    <mergeCell ref="AJ23:AJ24"/>
    <mergeCell ref="AK23:AK24"/>
    <mergeCell ref="Z23:Z24"/>
    <mergeCell ref="AA23:AA24"/>
    <mergeCell ref="AB23:AB24"/>
    <mergeCell ref="AC23:AC24"/>
    <mergeCell ref="AD23:AD24"/>
    <mergeCell ref="AE23:AE24"/>
    <mergeCell ref="T23:T24"/>
    <mergeCell ref="U23:U24"/>
    <mergeCell ref="AF25:AF29"/>
    <mergeCell ref="U25:U29"/>
    <mergeCell ref="V25:V29"/>
    <mergeCell ref="W25:W29"/>
    <mergeCell ref="X25:X29"/>
    <mergeCell ref="Y25:Y29"/>
    <mergeCell ref="Z25:Z29"/>
    <mergeCell ref="N25:N26"/>
    <mergeCell ref="O25:O29"/>
    <mergeCell ref="P25:P29"/>
    <mergeCell ref="Q25:Q29"/>
    <mergeCell ref="R25:R26"/>
    <mergeCell ref="T25:T29"/>
    <mergeCell ref="G30:G31"/>
    <mergeCell ref="H30:H31"/>
    <mergeCell ref="I30:I31"/>
    <mergeCell ref="J30:J31"/>
    <mergeCell ref="K30:K31"/>
    <mergeCell ref="L30:L31"/>
    <mergeCell ref="AM25:AM29"/>
    <mergeCell ref="AN25:AN29"/>
    <mergeCell ref="G28:G29"/>
    <mergeCell ref="H28:H29"/>
    <mergeCell ref="N28:N29"/>
    <mergeCell ref="R28:R29"/>
    <mergeCell ref="S28:S29"/>
    <mergeCell ref="AG25:AG29"/>
    <mergeCell ref="AH25:AH29"/>
    <mergeCell ref="AI25:AI29"/>
    <mergeCell ref="AJ25:AJ29"/>
    <mergeCell ref="AK25:AK29"/>
    <mergeCell ref="AL25:AL29"/>
    <mergeCell ref="AA25:AA29"/>
    <mergeCell ref="AB25:AB29"/>
    <mergeCell ref="AC25:AC29"/>
    <mergeCell ref="AD25:AD29"/>
    <mergeCell ref="AE25:AE29"/>
    <mergeCell ref="V30:V31"/>
    <mergeCell ref="W30:W31"/>
    <mergeCell ref="X30:X31"/>
    <mergeCell ref="Y30:Y31"/>
    <mergeCell ref="M30:M31"/>
    <mergeCell ref="N30:N31"/>
    <mergeCell ref="O30:O31"/>
    <mergeCell ref="P30:P31"/>
    <mergeCell ref="Q30:Q31"/>
    <mergeCell ref="R30:R31"/>
    <mergeCell ref="AL30:AL31"/>
    <mergeCell ref="AM30:AM31"/>
    <mergeCell ref="AN30:AN31"/>
    <mergeCell ref="K33:K37"/>
    <mergeCell ref="L33:L37"/>
    <mergeCell ref="M33:M37"/>
    <mergeCell ref="O33:O37"/>
    <mergeCell ref="P33:P37"/>
    <mergeCell ref="Q33:Q37"/>
    <mergeCell ref="T33:T37"/>
    <mergeCell ref="AF30:AF31"/>
    <mergeCell ref="AG30:AG31"/>
    <mergeCell ref="AH30:AH31"/>
    <mergeCell ref="AI30:AI31"/>
    <mergeCell ref="AJ30:AJ31"/>
    <mergeCell ref="AK30:AK31"/>
    <mergeCell ref="Z30:Z31"/>
    <mergeCell ref="AA30:AA31"/>
    <mergeCell ref="AB30:AB31"/>
    <mergeCell ref="AC30:AC31"/>
    <mergeCell ref="AD30:AD31"/>
    <mergeCell ref="AE30:AE31"/>
    <mergeCell ref="T30:T31"/>
    <mergeCell ref="U30:U31"/>
    <mergeCell ref="AM33:AM37"/>
    <mergeCell ref="AN33:AN37"/>
    <mergeCell ref="G36:G37"/>
    <mergeCell ref="H36:H37"/>
    <mergeCell ref="N36:N37"/>
    <mergeCell ref="R36:R37"/>
    <mergeCell ref="AG33:AG37"/>
    <mergeCell ref="AH33:AH37"/>
    <mergeCell ref="AI33:AI37"/>
    <mergeCell ref="AJ33:AJ37"/>
    <mergeCell ref="AK33:AK37"/>
    <mergeCell ref="AL33:AL37"/>
    <mergeCell ref="AA33:AA37"/>
    <mergeCell ref="AB33:AB37"/>
    <mergeCell ref="AC33:AC37"/>
    <mergeCell ref="AD33:AD37"/>
    <mergeCell ref="AE33:AE37"/>
    <mergeCell ref="AF33:AF37"/>
    <mergeCell ref="U33:U37"/>
    <mergeCell ref="V33:V37"/>
    <mergeCell ref="W33:W37"/>
    <mergeCell ref="X33:X37"/>
    <mergeCell ref="Y33:Y37"/>
    <mergeCell ref="Z33:Z37"/>
    <mergeCell ref="AD38:AD41"/>
    <mergeCell ref="AE38:AE41"/>
    <mergeCell ref="T38:T41"/>
    <mergeCell ref="U38:U41"/>
    <mergeCell ref="V38:V41"/>
    <mergeCell ref="W38:W41"/>
    <mergeCell ref="X38:X41"/>
    <mergeCell ref="Y38:Y41"/>
    <mergeCell ref="K38:K41"/>
    <mergeCell ref="L38:L41"/>
    <mergeCell ref="M38:M41"/>
    <mergeCell ref="O38:O41"/>
    <mergeCell ref="P38:P41"/>
    <mergeCell ref="Q38:Q41"/>
    <mergeCell ref="W43:W44"/>
    <mergeCell ref="X43:X44"/>
    <mergeCell ref="Y43:Y44"/>
    <mergeCell ref="Z43:Z44"/>
    <mergeCell ref="AL38:AL41"/>
    <mergeCell ref="AM38:AM41"/>
    <mergeCell ref="AN38:AN41"/>
    <mergeCell ref="K43:K44"/>
    <mergeCell ref="L43:L44"/>
    <mergeCell ref="M43:M44"/>
    <mergeCell ref="O43:O44"/>
    <mergeCell ref="P43:P44"/>
    <mergeCell ref="Q43:Q44"/>
    <mergeCell ref="T43:T44"/>
    <mergeCell ref="AF38:AF41"/>
    <mergeCell ref="AG38:AG41"/>
    <mergeCell ref="AH38:AH41"/>
    <mergeCell ref="AI38:AI41"/>
    <mergeCell ref="AJ38:AJ41"/>
    <mergeCell ref="AK38:AK41"/>
    <mergeCell ref="Z38:Z41"/>
    <mergeCell ref="AA38:AA41"/>
    <mergeCell ref="AB38:AB41"/>
    <mergeCell ref="AC38:AC41"/>
    <mergeCell ref="AM43:AM44"/>
    <mergeCell ref="AN43:AN44"/>
    <mergeCell ref="K45:K51"/>
    <mergeCell ref="L45:L51"/>
    <mergeCell ref="M45:M51"/>
    <mergeCell ref="O45:O51"/>
    <mergeCell ref="P45:P51"/>
    <mergeCell ref="Q45:Q51"/>
    <mergeCell ref="T45:T51"/>
    <mergeCell ref="U45:U51"/>
    <mergeCell ref="AG43:AG44"/>
    <mergeCell ref="AH43:AH44"/>
    <mergeCell ref="AI43:AI44"/>
    <mergeCell ref="AJ43:AJ44"/>
    <mergeCell ref="AK43:AK44"/>
    <mergeCell ref="AL43:AL44"/>
    <mergeCell ref="AA43:AA44"/>
    <mergeCell ref="AB43:AB44"/>
    <mergeCell ref="AC43:AC44"/>
    <mergeCell ref="AD43:AD44"/>
    <mergeCell ref="AE43:AE44"/>
    <mergeCell ref="AF43:AF44"/>
    <mergeCell ref="U43:U44"/>
    <mergeCell ref="V43:V44"/>
    <mergeCell ref="AD45:AD51"/>
    <mergeCell ref="AE45:AE51"/>
    <mergeCell ref="AF45:AF51"/>
    <mergeCell ref="AG45:AG51"/>
    <mergeCell ref="V45:V51"/>
    <mergeCell ref="W45:W51"/>
    <mergeCell ref="X45:X51"/>
    <mergeCell ref="Y45:Y51"/>
    <mergeCell ref="Z45:Z51"/>
    <mergeCell ref="AA45:AA51"/>
    <mergeCell ref="W52:W53"/>
    <mergeCell ref="X52:X53"/>
    <mergeCell ref="Y52:Y53"/>
    <mergeCell ref="Z52:Z53"/>
    <mergeCell ref="AA52:AA53"/>
    <mergeCell ref="AB52:AB53"/>
    <mergeCell ref="AN45:AN51"/>
    <mergeCell ref="K52:K53"/>
    <mergeCell ref="L52:L53"/>
    <mergeCell ref="M52:M53"/>
    <mergeCell ref="O52:O53"/>
    <mergeCell ref="P52:P53"/>
    <mergeCell ref="Q52:Q53"/>
    <mergeCell ref="T52:T53"/>
    <mergeCell ref="U52:U53"/>
    <mergeCell ref="V52:V53"/>
    <mergeCell ref="AH45:AH51"/>
    <mergeCell ref="AI45:AI51"/>
    <mergeCell ref="AJ45:AJ51"/>
    <mergeCell ref="AK45:AK51"/>
    <mergeCell ref="AL45:AL51"/>
    <mergeCell ref="AM45:AM51"/>
    <mergeCell ref="AB45:AB51"/>
    <mergeCell ref="AC45:AC51"/>
    <mergeCell ref="AI52:AI53"/>
    <mergeCell ref="AJ52:AJ53"/>
    <mergeCell ref="AK52:AK53"/>
    <mergeCell ref="AL52:AL53"/>
    <mergeCell ref="AM52:AM53"/>
    <mergeCell ref="AN52:AN53"/>
    <mergeCell ref="AC52:AC53"/>
    <mergeCell ref="AD52:AD53"/>
    <mergeCell ref="AE52:AE53"/>
    <mergeCell ref="AF52:AF53"/>
    <mergeCell ref="AG52:AG53"/>
    <mergeCell ref="AH52:AH53"/>
    <mergeCell ref="V54:V56"/>
    <mergeCell ref="W54:W56"/>
    <mergeCell ref="X54:X56"/>
    <mergeCell ref="Y54:Y56"/>
    <mergeCell ref="K54:K56"/>
    <mergeCell ref="L54:L56"/>
    <mergeCell ref="M54:M56"/>
    <mergeCell ref="O54:O56"/>
    <mergeCell ref="P54:P56"/>
    <mergeCell ref="Q54:Q56"/>
    <mergeCell ref="AL54:AL56"/>
    <mergeCell ref="AM54:AM56"/>
    <mergeCell ref="AN54:AN56"/>
    <mergeCell ref="K57:K58"/>
    <mergeCell ref="L57:L58"/>
    <mergeCell ref="M57:M58"/>
    <mergeCell ref="O57:O58"/>
    <mergeCell ref="P57:P58"/>
    <mergeCell ref="Q57:Q58"/>
    <mergeCell ref="T57:T58"/>
    <mergeCell ref="AF54:AF56"/>
    <mergeCell ref="AG54:AG56"/>
    <mergeCell ref="AH54:AH56"/>
    <mergeCell ref="AI54:AI56"/>
    <mergeCell ref="AJ54:AJ56"/>
    <mergeCell ref="AK54:AK56"/>
    <mergeCell ref="Z54:Z56"/>
    <mergeCell ref="AA54:AA56"/>
    <mergeCell ref="AB54:AB56"/>
    <mergeCell ref="AC54:AC56"/>
    <mergeCell ref="AD54:AD56"/>
    <mergeCell ref="AE54:AE56"/>
    <mergeCell ref="T54:T56"/>
    <mergeCell ref="U54:U56"/>
    <mergeCell ref="AN57:AN58"/>
    <mergeCell ref="K59:K61"/>
    <mergeCell ref="L59:L61"/>
    <mergeCell ref="M59:M61"/>
    <mergeCell ref="O59:O61"/>
    <mergeCell ref="P59:P61"/>
    <mergeCell ref="Q59:Q61"/>
    <mergeCell ref="T59:T61"/>
    <mergeCell ref="U59:U61"/>
    <mergeCell ref="AG57:AG58"/>
    <mergeCell ref="AH57:AH58"/>
    <mergeCell ref="AI57:AI58"/>
    <mergeCell ref="AJ57:AJ58"/>
    <mergeCell ref="AK57:AK58"/>
    <mergeCell ref="AL57:AL58"/>
    <mergeCell ref="AA57:AA58"/>
    <mergeCell ref="AB57:AB58"/>
    <mergeCell ref="AC57:AC58"/>
    <mergeCell ref="AD57:AD58"/>
    <mergeCell ref="AE57:AE58"/>
    <mergeCell ref="AF57:AF58"/>
    <mergeCell ref="U57:U58"/>
    <mergeCell ref="V57:V58"/>
    <mergeCell ref="W57:W58"/>
    <mergeCell ref="AF59:AF61"/>
    <mergeCell ref="AG59:AG61"/>
    <mergeCell ref="V59:V61"/>
    <mergeCell ref="W59:W61"/>
    <mergeCell ref="X59:X61"/>
    <mergeCell ref="Y59:Y61"/>
    <mergeCell ref="Z59:Z61"/>
    <mergeCell ref="AA59:AA61"/>
    <mergeCell ref="AM57:AM58"/>
    <mergeCell ref="X57:X58"/>
    <mergeCell ref="Y57:Y58"/>
    <mergeCell ref="Z57:Z58"/>
    <mergeCell ref="R62:R64"/>
    <mergeCell ref="V62:V66"/>
    <mergeCell ref="W62:W66"/>
    <mergeCell ref="X62:X66"/>
    <mergeCell ref="AN59:AN61"/>
    <mergeCell ref="G62:G64"/>
    <mergeCell ref="H62:H64"/>
    <mergeCell ref="I62:I64"/>
    <mergeCell ref="J62:J64"/>
    <mergeCell ref="K62:K66"/>
    <mergeCell ref="L62:L66"/>
    <mergeCell ref="M62:M66"/>
    <mergeCell ref="N62:N64"/>
    <mergeCell ref="O62:O66"/>
    <mergeCell ref="AH59:AH61"/>
    <mergeCell ref="AI59:AI61"/>
    <mergeCell ref="AJ59:AJ61"/>
    <mergeCell ref="AK59:AK61"/>
    <mergeCell ref="AL59:AL61"/>
    <mergeCell ref="AM59:AM61"/>
    <mergeCell ref="AB59:AB61"/>
    <mergeCell ref="AC59:AC61"/>
    <mergeCell ref="AD59:AD61"/>
    <mergeCell ref="AE59:AE61"/>
    <mergeCell ref="AK62:AK66"/>
    <mergeCell ref="AL62:AL66"/>
    <mergeCell ref="AM62:AM66"/>
    <mergeCell ref="AN62:AN66"/>
    <mergeCell ref="G65:G66"/>
    <mergeCell ref="H65:H66"/>
    <mergeCell ref="I65:I66"/>
    <mergeCell ref="J65:J66"/>
    <mergeCell ref="N65:N66"/>
    <mergeCell ref="R65:R66"/>
    <mergeCell ref="AE62:AE66"/>
    <mergeCell ref="AF62:AF66"/>
    <mergeCell ref="AG62:AG66"/>
    <mergeCell ref="AH62:AH66"/>
    <mergeCell ref="AI62:AI66"/>
    <mergeCell ref="AJ62:AJ66"/>
    <mergeCell ref="Y62:Y66"/>
    <mergeCell ref="Z62:Z66"/>
    <mergeCell ref="AA62:AA66"/>
    <mergeCell ref="AB62:AB66"/>
    <mergeCell ref="AC62:AC66"/>
    <mergeCell ref="AD62:AD66"/>
    <mergeCell ref="P62:P66"/>
    <mergeCell ref="Q62:Q66"/>
    <mergeCell ref="X67:X68"/>
    <mergeCell ref="Y67:Y68"/>
    <mergeCell ref="Z67:Z68"/>
    <mergeCell ref="AA67:AA68"/>
    <mergeCell ref="K67:K68"/>
    <mergeCell ref="L67:L68"/>
    <mergeCell ref="M67:M68"/>
    <mergeCell ref="O67:O68"/>
    <mergeCell ref="P67:P68"/>
    <mergeCell ref="Q67:Q68"/>
    <mergeCell ref="AN67:AN68"/>
    <mergeCell ref="L76:L78"/>
    <mergeCell ref="M76:M78"/>
    <mergeCell ref="O76:O78"/>
    <mergeCell ref="P76:P78"/>
    <mergeCell ref="Q76:Q78"/>
    <mergeCell ref="V76:V78"/>
    <mergeCell ref="W76:W78"/>
    <mergeCell ref="X76:X78"/>
    <mergeCell ref="Y76:Y78"/>
    <mergeCell ref="AH67:AH68"/>
    <mergeCell ref="AI67:AI68"/>
    <mergeCell ref="AJ67:AJ68"/>
    <mergeCell ref="AK67:AK68"/>
    <mergeCell ref="AL67:AL68"/>
    <mergeCell ref="AM67:AM68"/>
    <mergeCell ref="AB67:AB68"/>
    <mergeCell ref="AC67:AC68"/>
    <mergeCell ref="AD67:AD68"/>
    <mergeCell ref="AE67:AE68"/>
    <mergeCell ref="AF67:AF68"/>
    <mergeCell ref="AG67:AG68"/>
    <mergeCell ref="V67:V68"/>
    <mergeCell ref="W67:W68"/>
    <mergeCell ref="AL76:AL78"/>
    <mergeCell ref="AM76:AM78"/>
    <mergeCell ref="AN76:AN78"/>
    <mergeCell ref="G77:G78"/>
    <mergeCell ref="H77:H78"/>
    <mergeCell ref="I77:I78"/>
    <mergeCell ref="J77:J78"/>
    <mergeCell ref="N77:N78"/>
    <mergeCell ref="R77:R78"/>
    <mergeCell ref="AF76:AF78"/>
    <mergeCell ref="AG76:AG78"/>
    <mergeCell ref="AH76:AH78"/>
    <mergeCell ref="AI76:AI78"/>
    <mergeCell ref="AJ76:AJ78"/>
    <mergeCell ref="AK76:AK78"/>
    <mergeCell ref="Z76:Z78"/>
    <mergeCell ref="AA76:AA78"/>
    <mergeCell ref="AB76:AB78"/>
    <mergeCell ref="AC76:AC78"/>
    <mergeCell ref="AD76:AD78"/>
    <mergeCell ref="AE76:AE78"/>
    <mergeCell ref="AN79:AN84"/>
    <mergeCell ref="G82:G84"/>
    <mergeCell ref="H82:H84"/>
    <mergeCell ref="I82:I84"/>
    <mergeCell ref="J82:J84"/>
    <mergeCell ref="N82:N84"/>
    <mergeCell ref="R82:R84"/>
    <mergeCell ref="AG79:AG84"/>
    <mergeCell ref="AH79:AH84"/>
    <mergeCell ref="AI79:AI84"/>
    <mergeCell ref="AJ79:AJ84"/>
    <mergeCell ref="AK79:AK84"/>
    <mergeCell ref="AL79:AL84"/>
    <mergeCell ref="AA79:AA84"/>
    <mergeCell ref="AB79:AB84"/>
    <mergeCell ref="AC79:AC84"/>
    <mergeCell ref="AD79:AD84"/>
    <mergeCell ref="AE79:AE84"/>
    <mergeCell ref="AF79:AF84"/>
    <mergeCell ref="U79:U80"/>
    <mergeCell ref="V79:V84"/>
    <mergeCell ref="W79:W84"/>
    <mergeCell ref="X79:X84"/>
    <mergeCell ref="Y79:Y84"/>
    <mergeCell ref="R85:R87"/>
    <mergeCell ref="V85:V87"/>
    <mergeCell ref="G85:G87"/>
    <mergeCell ref="H85:H87"/>
    <mergeCell ref="I85:I87"/>
    <mergeCell ref="J85:J87"/>
    <mergeCell ref="L85:L87"/>
    <mergeCell ref="M85:M87"/>
    <mergeCell ref="AM79:AM84"/>
    <mergeCell ref="Z79:Z84"/>
    <mergeCell ref="O79:O84"/>
    <mergeCell ref="P79:P84"/>
    <mergeCell ref="Q79:Q84"/>
    <mergeCell ref="R79:R80"/>
    <mergeCell ref="S79:S80"/>
    <mergeCell ref="T79:T80"/>
    <mergeCell ref="G79:G80"/>
    <mergeCell ref="H79:H80"/>
    <mergeCell ref="K79:K80"/>
    <mergeCell ref="L79:L84"/>
    <mergeCell ref="M79:M84"/>
    <mergeCell ref="N79:N80"/>
    <mergeCell ref="C93:G93"/>
    <mergeCell ref="C94:G94"/>
    <mergeCell ref="AI85:AI87"/>
    <mergeCell ref="AJ85:AJ87"/>
    <mergeCell ref="AK85:AK87"/>
    <mergeCell ref="AL85:AL87"/>
    <mergeCell ref="AM85:AM87"/>
    <mergeCell ref="AN85:AN87"/>
    <mergeCell ref="AC85:AC87"/>
    <mergeCell ref="AD85:AD87"/>
    <mergeCell ref="AE85:AE87"/>
    <mergeCell ref="AF85:AF87"/>
    <mergeCell ref="AG85:AG87"/>
    <mergeCell ref="AH85:AH87"/>
    <mergeCell ref="W85:W87"/>
    <mergeCell ref="X85:X87"/>
    <mergeCell ref="Y85:Y87"/>
    <mergeCell ref="Z85:Z87"/>
    <mergeCell ref="AA85:AA87"/>
    <mergeCell ref="AB85:AB87"/>
    <mergeCell ref="N85:N87"/>
    <mergeCell ref="O85:O87"/>
    <mergeCell ref="P85:P87"/>
    <mergeCell ref="Q85:Q87"/>
  </mergeCells>
  <conditionalFormatting sqref="R36">
    <cfRule type="duplicateValues" dxfId="0" priority="1"/>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G30"/>
  <sheetViews>
    <sheetView showGridLines="0" zoomScale="60" zoomScaleNormal="60" workbookViewId="0">
      <selection sqref="A1:AL4"/>
    </sheetView>
  </sheetViews>
  <sheetFormatPr baseColWidth="10" defaultColWidth="11.42578125" defaultRowHeight="27" customHeight="1" x14ac:dyDescent="0.2"/>
  <cols>
    <col min="1" max="1" width="13.140625" style="108" customWidth="1"/>
    <col min="2" max="2" width="4" style="3" customWidth="1"/>
    <col min="3" max="3" width="17.140625" style="3" customWidth="1"/>
    <col min="4" max="4" width="13.5703125" style="3" customWidth="1"/>
    <col min="5" max="5" width="10" style="3" customWidth="1"/>
    <col min="6" max="6" width="14.5703125" style="3" customWidth="1"/>
    <col min="7" max="7" width="14.85546875" style="3" customWidth="1"/>
    <col min="8" max="8" width="35.28515625" style="109" customWidth="1"/>
    <col min="9" max="9" width="37.28515625" style="2" customWidth="1"/>
    <col min="10" max="10" width="24.28515625" style="2" customWidth="1"/>
    <col min="11" max="11" width="34.7109375" style="110" customWidth="1"/>
    <col min="12" max="12" width="21.85546875" style="110" customWidth="1"/>
    <col min="13" max="13" width="41.5703125" style="109" customWidth="1"/>
    <col min="14" max="14" width="15.5703125" style="111" customWidth="1"/>
    <col min="15" max="15" width="29.85546875" style="112" customWidth="1"/>
    <col min="16" max="16" width="47.5703125" style="109" customWidth="1"/>
    <col min="17" max="17" width="47.42578125" style="109" customWidth="1"/>
    <col min="18" max="18" width="38.5703125" style="109" customWidth="1"/>
    <col min="19" max="19" width="26.5703125" style="120" customWidth="1"/>
    <col min="20" max="20" width="17.85546875" style="114" customWidth="1"/>
    <col min="21" max="21" width="29" style="115" customWidth="1"/>
    <col min="22" max="22" width="11.5703125" style="3" customWidth="1"/>
    <col min="23" max="23" width="12" style="3" customWidth="1"/>
    <col min="24" max="24" width="11" style="3" customWidth="1"/>
    <col min="25" max="25" width="10.140625" style="3" customWidth="1"/>
    <col min="26" max="26" width="11.7109375" style="3" customWidth="1"/>
    <col min="27" max="27" width="10" style="3" customWidth="1"/>
    <col min="28" max="28" width="8.5703125" style="3" customWidth="1"/>
    <col min="29" max="29" width="9.140625" style="3" customWidth="1"/>
    <col min="30" max="33" width="7.140625" style="3" customWidth="1"/>
    <col min="34" max="34" width="8.85546875" style="3" customWidth="1"/>
    <col min="35" max="35" width="9.42578125" style="3" customWidth="1"/>
    <col min="36" max="36" width="10.140625" style="3" customWidth="1"/>
    <col min="37" max="37" width="12" style="3" customWidth="1"/>
    <col min="38" max="38" width="16.42578125" style="116" customWidth="1"/>
    <col min="39" max="39" width="20.85546875" style="117" customWidth="1"/>
    <col min="40" max="40" width="28.28515625" style="118" customWidth="1"/>
    <col min="41" max="41" width="18.5703125" style="3" customWidth="1"/>
    <col min="42" max="42" width="18" style="3" customWidth="1"/>
    <col min="43" max="16384" width="11.42578125" style="3"/>
  </cols>
  <sheetData>
    <row r="1" spans="1:59" ht="18" customHeight="1" x14ac:dyDescent="0.2">
      <c r="A1" s="1100" t="s">
        <v>886</v>
      </c>
      <c r="B1" s="1101"/>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1101"/>
      <c r="AA1" s="1101"/>
      <c r="AB1" s="1101"/>
      <c r="AC1" s="1101"/>
      <c r="AD1" s="1101"/>
      <c r="AE1" s="1101"/>
      <c r="AF1" s="1101"/>
      <c r="AG1" s="1101"/>
      <c r="AH1" s="1101"/>
      <c r="AI1" s="1101"/>
      <c r="AJ1" s="1101"/>
      <c r="AK1" s="1101"/>
      <c r="AL1" s="1102"/>
      <c r="AM1" s="1" t="s">
        <v>1</v>
      </c>
      <c r="AN1" s="1" t="s">
        <v>2</v>
      </c>
      <c r="AO1" s="2"/>
      <c r="AP1" s="2"/>
      <c r="AQ1" s="2"/>
      <c r="AR1" s="2"/>
      <c r="AS1" s="2"/>
      <c r="AT1" s="2"/>
      <c r="AU1" s="2"/>
      <c r="AV1" s="2"/>
      <c r="AW1" s="2"/>
      <c r="AX1" s="2"/>
      <c r="AY1" s="2"/>
      <c r="AZ1" s="2"/>
      <c r="BA1" s="2"/>
      <c r="BB1" s="2"/>
      <c r="BC1" s="2"/>
      <c r="BD1" s="2"/>
      <c r="BE1" s="2"/>
      <c r="BF1" s="2"/>
      <c r="BG1" s="2"/>
    </row>
    <row r="2" spans="1:59" ht="18" customHeight="1" x14ac:dyDescent="0.2">
      <c r="A2" s="1101"/>
      <c r="B2" s="1101"/>
      <c r="C2" s="1101"/>
      <c r="D2" s="1101"/>
      <c r="E2" s="1101"/>
      <c r="F2" s="1101"/>
      <c r="G2" s="1101"/>
      <c r="H2" s="1101"/>
      <c r="I2" s="1101"/>
      <c r="J2" s="1101"/>
      <c r="K2" s="1101"/>
      <c r="L2" s="1101"/>
      <c r="M2" s="1101"/>
      <c r="N2" s="1101"/>
      <c r="O2" s="1101"/>
      <c r="P2" s="1101"/>
      <c r="Q2" s="1101"/>
      <c r="R2" s="1101"/>
      <c r="S2" s="1101"/>
      <c r="T2" s="1101"/>
      <c r="U2" s="1101"/>
      <c r="V2" s="1101"/>
      <c r="W2" s="1101"/>
      <c r="X2" s="1101"/>
      <c r="Y2" s="1101"/>
      <c r="Z2" s="1101"/>
      <c r="AA2" s="1101"/>
      <c r="AB2" s="1101"/>
      <c r="AC2" s="1101"/>
      <c r="AD2" s="1101"/>
      <c r="AE2" s="1101"/>
      <c r="AF2" s="1101"/>
      <c r="AG2" s="1101"/>
      <c r="AH2" s="1101"/>
      <c r="AI2" s="1101"/>
      <c r="AJ2" s="1101"/>
      <c r="AK2" s="1101"/>
      <c r="AL2" s="1102"/>
      <c r="AM2" s="4" t="s">
        <v>3</v>
      </c>
      <c r="AN2" s="1" t="s">
        <v>4</v>
      </c>
      <c r="AO2" s="2"/>
      <c r="AP2" s="2"/>
      <c r="AQ2" s="2"/>
      <c r="AR2" s="2"/>
      <c r="AS2" s="2"/>
      <c r="AT2" s="2"/>
      <c r="AU2" s="2"/>
      <c r="AV2" s="2"/>
      <c r="AW2" s="2"/>
      <c r="AX2" s="2"/>
      <c r="AY2" s="2"/>
      <c r="AZ2" s="2"/>
      <c r="BA2" s="2"/>
      <c r="BB2" s="2"/>
      <c r="BC2" s="2"/>
      <c r="BD2" s="2"/>
      <c r="BE2" s="2"/>
      <c r="BF2" s="2"/>
      <c r="BG2" s="2"/>
    </row>
    <row r="3" spans="1:59" ht="19.5" customHeight="1" x14ac:dyDescent="0.2">
      <c r="A3" s="1101"/>
      <c r="B3" s="1101"/>
      <c r="C3" s="1101"/>
      <c r="D3" s="1101"/>
      <c r="E3" s="1101"/>
      <c r="F3" s="1101"/>
      <c r="G3" s="1101"/>
      <c r="H3" s="1101"/>
      <c r="I3" s="1101"/>
      <c r="J3" s="1101"/>
      <c r="K3" s="1101"/>
      <c r="L3" s="1101"/>
      <c r="M3" s="1101"/>
      <c r="N3" s="1101"/>
      <c r="O3" s="1101"/>
      <c r="P3" s="1101"/>
      <c r="Q3" s="1101"/>
      <c r="R3" s="1101"/>
      <c r="S3" s="1101"/>
      <c r="T3" s="1101"/>
      <c r="U3" s="1101"/>
      <c r="V3" s="1101"/>
      <c r="W3" s="1101"/>
      <c r="X3" s="1101"/>
      <c r="Y3" s="1101"/>
      <c r="Z3" s="1101"/>
      <c r="AA3" s="1101"/>
      <c r="AB3" s="1101"/>
      <c r="AC3" s="1101"/>
      <c r="AD3" s="1101"/>
      <c r="AE3" s="1101"/>
      <c r="AF3" s="1101"/>
      <c r="AG3" s="1101"/>
      <c r="AH3" s="1101"/>
      <c r="AI3" s="1101"/>
      <c r="AJ3" s="1101"/>
      <c r="AK3" s="1101"/>
      <c r="AL3" s="1102"/>
      <c r="AM3" s="1" t="s">
        <v>5</v>
      </c>
      <c r="AN3" s="5" t="s">
        <v>6</v>
      </c>
      <c r="AO3" s="2"/>
      <c r="AP3" s="2"/>
      <c r="AQ3" s="2"/>
      <c r="AR3" s="2"/>
      <c r="AS3" s="2"/>
      <c r="AT3" s="2"/>
      <c r="AU3" s="2"/>
      <c r="AV3" s="2"/>
      <c r="AW3" s="2"/>
      <c r="AX3" s="2"/>
      <c r="AY3" s="2"/>
      <c r="AZ3" s="2"/>
      <c r="BA3" s="2"/>
      <c r="BB3" s="2"/>
      <c r="BC3" s="2"/>
      <c r="BD3" s="2"/>
      <c r="BE3" s="2"/>
      <c r="BF3" s="2"/>
      <c r="BG3" s="2"/>
    </row>
    <row r="4" spans="1:59" ht="18" customHeight="1" x14ac:dyDescent="0.2">
      <c r="A4" s="1103"/>
      <c r="B4" s="1103"/>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103"/>
      <c r="AL4" s="1104"/>
      <c r="AM4" s="1" t="s">
        <v>7</v>
      </c>
      <c r="AN4" s="6" t="s">
        <v>8</v>
      </c>
      <c r="AO4" s="2"/>
      <c r="AP4" s="2"/>
      <c r="AQ4" s="2"/>
      <c r="AR4" s="2"/>
      <c r="AS4" s="2"/>
      <c r="AT4" s="2"/>
      <c r="AU4" s="2"/>
      <c r="AV4" s="2"/>
      <c r="AW4" s="2"/>
      <c r="AX4" s="2"/>
      <c r="AY4" s="2"/>
      <c r="AZ4" s="2"/>
      <c r="BA4" s="2"/>
      <c r="BB4" s="2"/>
      <c r="BC4" s="2"/>
      <c r="BD4" s="2"/>
      <c r="BE4" s="2"/>
      <c r="BF4" s="2"/>
      <c r="BG4" s="2"/>
    </row>
    <row r="5" spans="1:59" s="17" customFormat="1" ht="21.75" customHeight="1" x14ac:dyDescent="0.2">
      <c r="A5" s="1105" t="s">
        <v>9</v>
      </c>
      <c r="B5" s="1105"/>
      <c r="C5" s="1105"/>
      <c r="D5" s="1105"/>
      <c r="E5" s="1105"/>
      <c r="F5" s="1105"/>
      <c r="G5" s="1105"/>
      <c r="H5" s="1105"/>
      <c r="I5" s="1105"/>
      <c r="J5" s="1105"/>
      <c r="K5" s="1173" t="s">
        <v>10</v>
      </c>
      <c r="L5" s="1173"/>
      <c r="M5" s="1173"/>
      <c r="N5" s="1173"/>
      <c r="O5" s="1173"/>
      <c r="P5" s="1173"/>
      <c r="Q5" s="1173"/>
      <c r="R5" s="1173"/>
      <c r="S5" s="1173"/>
      <c r="T5" s="1173"/>
      <c r="U5" s="1173"/>
      <c r="V5" s="1173"/>
      <c r="W5" s="1173"/>
      <c r="X5" s="1173"/>
      <c r="Y5" s="1173"/>
      <c r="Z5" s="1173"/>
      <c r="AA5" s="1173"/>
      <c r="AB5" s="1173"/>
      <c r="AC5" s="1173"/>
      <c r="AD5" s="1173"/>
      <c r="AE5" s="1173"/>
      <c r="AF5" s="1173"/>
      <c r="AG5" s="1173"/>
      <c r="AH5" s="1173"/>
      <c r="AI5" s="1173"/>
      <c r="AJ5" s="1173"/>
      <c r="AK5" s="1173"/>
      <c r="AL5" s="1173"/>
      <c r="AM5" s="1173"/>
      <c r="AN5" s="1173"/>
      <c r="AO5" s="16"/>
      <c r="AP5" s="16"/>
      <c r="AQ5" s="16"/>
      <c r="AR5" s="16"/>
      <c r="AS5" s="16"/>
      <c r="AT5" s="16"/>
      <c r="AU5" s="16"/>
      <c r="AV5" s="16"/>
      <c r="AW5" s="16"/>
      <c r="AX5" s="16"/>
      <c r="AY5" s="16"/>
      <c r="AZ5" s="16"/>
      <c r="BA5" s="16"/>
      <c r="BB5" s="16"/>
      <c r="BC5" s="16"/>
      <c r="BD5" s="16"/>
      <c r="BE5" s="16"/>
      <c r="BF5" s="16"/>
      <c r="BG5" s="16"/>
    </row>
    <row r="6" spans="1:59" s="17" customFormat="1" ht="21.75" customHeight="1" x14ac:dyDescent="0.2">
      <c r="A6" s="1106"/>
      <c r="B6" s="1106"/>
      <c r="C6" s="1106"/>
      <c r="D6" s="1106"/>
      <c r="E6" s="1106"/>
      <c r="F6" s="1106"/>
      <c r="G6" s="1106"/>
      <c r="H6" s="1106"/>
      <c r="I6" s="1106"/>
      <c r="J6" s="1106"/>
      <c r="K6" s="396"/>
      <c r="L6" s="133"/>
      <c r="M6" s="133"/>
      <c r="N6" s="133"/>
      <c r="O6" s="133"/>
      <c r="P6" s="133"/>
      <c r="Q6" s="133"/>
      <c r="R6" s="133"/>
      <c r="S6" s="133"/>
      <c r="T6" s="133"/>
      <c r="U6" s="133"/>
      <c r="V6" s="1174" t="s">
        <v>11</v>
      </c>
      <c r="W6" s="1106"/>
      <c r="X6" s="1106"/>
      <c r="Y6" s="1106"/>
      <c r="Z6" s="1106"/>
      <c r="AA6" s="1106"/>
      <c r="AB6" s="1106"/>
      <c r="AC6" s="1106"/>
      <c r="AD6" s="1106"/>
      <c r="AE6" s="1106"/>
      <c r="AF6" s="1106"/>
      <c r="AG6" s="1106"/>
      <c r="AH6" s="1106"/>
      <c r="AI6" s="1106"/>
      <c r="AJ6" s="1172"/>
      <c r="AK6" s="125"/>
      <c r="AL6" s="133"/>
      <c r="AM6" s="133"/>
      <c r="AN6" s="134"/>
      <c r="AO6" s="16"/>
      <c r="AP6" s="16"/>
      <c r="AQ6" s="16"/>
      <c r="AR6" s="16"/>
      <c r="AS6" s="16"/>
      <c r="AT6" s="16"/>
      <c r="AU6" s="16"/>
      <c r="AV6" s="16"/>
      <c r="AW6" s="16"/>
      <c r="AX6" s="16"/>
      <c r="AY6" s="16"/>
      <c r="AZ6" s="16"/>
      <c r="BA6" s="16"/>
      <c r="BB6" s="16"/>
      <c r="BC6" s="16"/>
      <c r="BD6" s="16"/>
      <c r="BE6" s="16"/>
      <c r="BF6" s="16"/>
      <c r="BG6" s="16"/>
    </row>
    <row r="7" spans="1:59" s="17" customFormat="1" ht="39.75" customHeight="1" x14ac:dyDescent="0.2">
      <c r="A7" s="1111" t="s">
        <v>12</v>
      </c>
      <c r="B7" s="1096" t="s">
        <v>13</v>
      </c>
      <c r="C7" s="1113"/>
      <c r="D7" s="1113" t="s">
        <v>12</v>
      </c>
      <c r="E7" s="1096" t="s">
        <v>14</v>
      </c>
      <c r="F7" s="1113"/>
      <c r="G7" s="1113" t="s">
        <v>12</v>
      </c>
      <c r="H7" s="1096" t="s">
        <v>15</v>
      </c>
      <c r="I7" s="1115" t="s">
        <v>16</v>
      </c>
      <c r="J7" s="1115" t="s">
        <v>17</v>
      </c>
      <c r="K7" s="1115" t="s">
        <v>18</v>
      </c>
      <c r="L7" s="1115" t="s">
        <v>19</v>
      </c>
      <c r="M7" s="1115" t="s">
        <v>10</v>
      </c>
      <c r="N7" s="1098" t="s">
        <v>20</v>
      </c>
      <c r="O7" s="1094" t="s">
        <v>21</v>
      </c>
      <c r="P7" s="1096" t="s">
        <v>22</v>
      </c>
      <c r="Q7" s="1096" t="s">
        <v>23</v>
      </c>
      <c r="R7" s="1115" t="s">
        <v>24</v>
      </c>
      <c r="S7" s="1117" t="s">
        <v>21</v>
      </c>
      <c r="T7" s="400"/>
      <c r="U7" s="1115" t="s">
        <v>25</v>
      </c>
      <c r="V7" s="1127" t="s">
        <v>26</v>
      </c>
      <c r="W7" s="1127"/>
      <c r="X7" s="1128" t="s">
        <v>27</v>
      </c>
      <c r="Y7" s="1128"/>
      <c r="Z7" s="1128"/>
      <c r="AA7" s="1128"/>
      <c r="AB7" s="1129" t="s">
        <v>28</v>
      </c>
      <c r="AC7" s="1130"/>
      <c r="AD7" s="1130"/>
      <c r="AE7" s="1130"/>
      <c r="AF7" s="1130"/>
      <c r="AG7" s="1131"/>
      <c r="AH7" s="1128" t="s">
        <v>29</v>
      </c>
      <c r="AI7" s="1128"/>
      <c r="AJ7" s="1128"/>
      <c r="AK7" s="124" t="s">
        <v>30</v>
      </c>
      <c r="AL7" s="1132" t="s">
        <v>31</v>
      </c>
      <c r="AM7" s="1132" t="s">
        <v>32</v>
      </c>
      <c r="AN7" s="1149" t="s">
        <v>33</v>
      </c>
      <c r="AO7" s="16"/>
      <c r="AP7" s="16"/>
      <c r="AQ7" s="16"/>
      <c r="AR7" s="16"/>
      <c r="AS7" s="16"/>
      <c r="AT7" s="16"/>
      <c r="AU7" s="16"/>
      <c r="AV7" s="16"/>
      <c r="AW7" s="16"/>
      <c r="AX7" s="16"/>
      <c r="AY7" s="16"/>
      <c r="AZ7" s="16"/>
      <c r="BA7" s="16"/>
      <c r="BB7" s="16"/>
      <c r="BC7" s="16"/>
      <c r="BD7" s="16"/>
      <c r="BE7" s="16"/>
      <c r="BF7" s="16"/>
      <c r="BG7" s="16"/>
    </row>
    <row r="8" spans="1:59" s="17" customFormat="1" ht="144" customHeight="1" x14ac:dyDescent="0.2">
      <c r="A8" s="1112"/>
      <c r="B8" s="1097"/>
      <c r="C8" s="1114"/>
      <c r="D8" s="1114"/>
      <c r="E8" s="1097"/>
      <c r="F8" s="1114"/>
      <c r="G8" s="1114"/>
      <c r="H8" s="1097"/>
      <c r="I8" s="1116"/>
      <c r="J8" s="1116"/>
      <c r="K8" s="1116"/>
      <c r="L8" s="1116"/>
      <c r="M8" s="1116"/>
      <c r="N8" s="1099"/>
      <c r="O8" s="1095"/>
      <c r="P8" s="1097"/>
      <c r="Q8" s="1097"/>
      <c r="R8" s="1116"/>
      <c r="S8" s="1118"/>
      <c r="T8" s="18" t="s">
        <v>12</v>
      </c>
      <c r="U8" s="1116"/>
      <c r="V8" s="19" t="s">
        <v>34</v>
      </c>
      <c r="W8" s="20" t="s">
        <v>35</v>
      </c>
      <c r="X8" s="21" t="s">
        <v>36</v>
      </c>
      <c r="Y8" s="21" t="s">
        <v>37</v>
      </c>
      <c r="Z8" s="21" t="s">
        <v>274</v>
      </c>
      <c r="AA8" s="21" t="s">
        <v>39</v>
      </c>
      <c r="AB8" s="21" t="s">
        <v>40</v>
      </c>
      <c r="AC8" s="21" t="s">
        <v>41</v>
      </c>
      <c r="AD8" s="21" t="s">
        <v>42</v>
      </c>
      <c r="AE8" s="21" t="s">
        <v>43</v>
      </c>
      <c r="AF8" s="21" t="s">
        <v>44</v>
      </c>
      <c r="AG8" s="21" t="s">
        <v>45</v>
      </c>
      <c r="AH8" s="21" t="s">
        <v>46</v>
      </c>
      <c r="AI8" s="21" t="s">
        <v>47</v>
      </c>
      <c r="AJ8" s="21" t="s">
        <v>48</v>
      </c>
      <c r="AK8" s="21" t="s">
        <v>30</v>
      </c>
      <c r="AL8" s="1133"/>
      <c r="AM8" s="1133"/>
      <c r="AN8" s="1150"/>
      <c r="AO8" s="16"/>
      <c r="AP8" s="16"/>
      <c r="AQ8" s="16"/>
      <c r="AR8" s="16"/>
      <c r="AS8" s="16"/>
      <c r="AT8" s="16"/>
      <c r="AU8" s="16"/>
      <c r="AV8" s="16"/>
      <c r="AW8" s="16"/>
      <c r="AX8" s="16"/>
      <c r="AY8" s="16"/>
      <c r="AZ8" s="16"/>
      <c r="BA8" s="16"/>
      <c r="BB8" s="16"/>
      <c r="BC8" s="16"/>
      <c r="BD8" s="16"/>
      <c r="BE8" s="16"/>
      <c r="BF8" s="16"/>
      <c r="BG8" s="16"/>
    </row>
    <row r="9" spans="1:59" s="33" customFormat="1" ht="27" customHeight="1" x14ac:dyDescent="0.2">
      <c r="A9" s="22">
        <v>1</v>
      </c>
      <c r="B9" s="239" t="s">
        <v>271</v>
      </c>
      <c r="C9" s="555"/>
      <c r="D9" s="331"/>
      <c r="E9" s="335"/>
      <c r="F9" s="335"/>
      <c r="G9" s="335"/>
      <c r="H9" s="335"/>
      <c r="I9" s="335"/>
      <c r="J9" s="405"/>
      <c r="K9" s="327"/>
      <c r="L9" s="327"/>
      <c r="M9" s="554"/>
      <c r="N9" s="333"/>
      <c r="O9" s="332"/>
      <c r="P9" s="554"/>
      <c r="Q9" s="554"/>
      <c r="R9" s="554"/>
      <c r="S9" s="330"/>
      <c r="T9" s="329"/>
      <c r="U9" s="327"/>
      <c r="V9" s="405"/>
      <c r="W9" s="405"/>
      <c r="X9" s="405"/>
      <c r="Y9" s="405"/>
      <c r="Z9" s="405"/>
      <c r="AA9" s="405"/>
      <c r="AB9" s="405"/>
      <c r="AC9" s="405"/>
      <c r="AD9" s="405"/>
      <c r="AE9" s="405"/>
      <c r="AF9" s="405"/>
      <c r="AG9" s="405"/>
      <c r="AH9" s="405"/>
      <c r="AI9" s="405"/>
      <c r="AJ9" s="405"/>
      <c r="AK9" s="405"/>
      <c r="AL9" s="786"/>
      <c r="AM9" s="786"/>
      <c r="AN9" s="140"/>
      <c r="AO9" s="16"/>
      <c r="AP9" s="16"/>
      <c r="AQ9" s="16"/>
      <c r="AR9" s="16"/>
      <c r="AS9" s="16"/>
      <c r="AT9" s="16"/>
      <c r="AU9" s="16"/>
      <c r="AV9" s="16"/>
      <c r="AW9" s="16"/>
      <c r="AX9" s="16"/>
      <c r="AY9" s="16"/>
      <c r="AZ9" s="16"/>
      <c r="BA9" s="16"/>
      <c r="BB9" s="16"/>
      <c r="BC9" s="16"/>
      <c r="BD9" s="16"/>
      <c r="BE9" s="16"/>
      <c r="BF9" s="16"/>
      <c r="BG9" s="16"/>
    </row>
    <row r="10" spans="1:59" s="16" customFormat="1" ht="27" customHeight="1" x14ac:dyDescent="0.2">
      <c r="A10" s="122"/>
      <c r="B10" s="324"/>
      <c r="C10" s="323"/>
      <c r="D10" s="35">
        <v>16</v>
      </c>
      <c r="E10" s="317" t="s">
        <v>885</v>
      </c>
      <c r="F10" s="316"/>
      <c r="G10" s="315"/>
      <c r="H10" s="308"/>
      <c r="I10" s="382"/>
      <c r="J10" s="314"/>
      <c r="K10" s="781"/>
      <c r="L10" s="781"/>
      <c r="M10" s="381"/>
      <c r="N10" s="310"/>
      <c r="O10" s="785"/>
      <c r="P10" s="784"/>
      <c r="Q10" s="784"/>
      <c r="R10" s="784"/>
      <c r="S10" s="783"/>
      <c r="T10" s="782"/>
      <c r="U10" s="781"/>
      <c r="V10" s="780"/>
      <c r="W10" s="780"/>
      <c r="X10" s="780"/>
      <c r="Y10" s="780"/>
      <c r="Z10" s="780"/>
      <c r="AA10" s="780"/>
      <c r="AB10" s="780"/>
      <c r="AC10" s="780"/>
      <c r="AD10" s="780"/>
      <c r="AE10" s="780"/>
      <c r="AF10" s="780"/>
      <c r="AG10" s="780"/>
      <c r="AH10" s="780"/>
      <c r="AI10" s="780"/>
      <c r="AJ10" s="780"/>
      <c r="AK10" s="780"/>
      <c r="AL10" s="779"/>
      <c r="AM10" s="779"/>
      <c r="AN10" s="548"/>
    </row>
    <row r="11" spans="1:59" s="16" customFormat="1" ht="123" customHeight="1" x14ac:dyDescent="0.2">
      <c r="A11" s="123"/>
      <c r="B11" s="183"/>
      <c r="C11" s="184"/>
      <c r="D11" s="593" t="s">
        <v>884</v>
      </c>
      <c r="E11" s="410"/>
      <c r="F11" s="411"/>
      <c r="G11" s="52">
        <v>2301024</v>
      </c>
      <c r="H11" s="480" t="s">
        <v>877</v>
      </c>
      <c r="I11" s="62" t="s">
        <v>883</v>
      </c>
      <c r="J11" s="778">
        <v>1</v>
      </c>
      <c r="K11" s="1151" t="s">
        <v>882</v>
      </c>
      <c r="L11" s="1222" t="s">
        <v>881</v>
      </c>
      <c r="M11" s="1141" t="s">
        <v>880</v>
      </c>
      <c r="N11" s="461">
        <f>(S11)/(O11+O12)</f>
        <v>0.76012000000000002</v>
      </c>
      <c r="O11" s="295">
        <f>+S11</f>
        <v>152024000</v>
      </c>
      <c r="P11" s="1360" t="s">
        <v>879</v>
      </c>
      <c r="Q11" s="776" t="s">
        <v>878</v>
      </c>
      <c r="R11" s="480" t="s">
        <v>877</v>
      </c>
      <c r="S11" s="457">
        <v>152024000</v>
      </c>
      <c r="T11" s="1134" t="s">
        <v>876</v>
      </c>
      <c r="U11" s="1140" t="s">
        <v>855</v>
      </c>
      <c r="V11" s="1229">
        <v>295972</v>
      </c>
      <c r="W11" s="1229">
        <v>294321</v>
      </c>
      <c r="X11" s="1229">
        <v>132302</v>
      </c>
      <c r="Y11" s="1229">
        <v>43426</v>
      </c>
      <c r="Z11" s="1229">
        <v>313940</v>
      </c>
      <c r="AA11" s="1229">
        <v>100625</v>
      </c>
      <c r="AB11" s="1229">
        <v>2145</v>
      </c>
      <c r="AC11" s="1229">
        <v>12718</v>
      </c>
      <c r="AD11" s="1229">
        <v>36</v>
      </c>
      <c r="AE11" s="1229">
        <v>0</v>
      </c>
      <c r="AF11" s="1229">
        <v>0</v>
      </c>
      <c r="AG11" s="1229">
        <v>0</v>
      </c>
      <c r="AH11" s="1229">
        <v>70</v>
      </c>
      <c r="AI11" s="1229">
        <v>21944</v>
      </c>
      <c r="AJ11" s="1229">
        <v>285</v>
      </c>
      <c r="AK11" s="1229">
        <v>590292</v>
      </c>
      <c r="AL11" s="1146">
        <v>44033</v>
      </c>
      <c r="AM11" s="1146">
        <v>44195</v>
      </c>
      <c r="AN11" s="1349" t="s">
        <v>836</v>
      </c>
      <c r="AO11" s="775"/>
      <c r="AP11" s="775"/>
    </row>
    <row r="12" spans="1:59" s="17" customFormat="1" ht="178.5" customHeight="1" x14ac:dyDescent="0.2">
      <c r="A12" s="301"/>
      <c r="B12" s="33"/>
      <c r="C12" s="198"/>
      <c r="D12" s="207"/>
      <c r="E12" s="207"/>
      <c r="F12" s="208"/>
      <c r="G12" s="52">
        <v>2301030</v>
      </c>
      <c r="H12" s="480" t="s">
        <v>873</v>
      </c>
      <c r="I12" s="62" t="s">
        <v>875</v>
      </c>
      <c r="J12" s="777">
        <v>500</v>
      </c>
      <c r="K12" s="1153"/>
      <c r="L12" s="1223"/>
      <c r="M12" s="1142"/>
      <c r="N12" s="296">
        <f>(S12)/(O11+O12)</f>
        <v>0.23988000000000001</v>
      </c>
      <c r="O12" s="457">
        <f>+S12</f>
        <v>47976000</v>
      </c>
      <c r="P12" s="1360"/>
      <c r="Q12" s="776" t="s">
        <v>874</v>
      </c>
      <c r="R12" s="480" t="s">
        <v>873</v>
      </c>
      <c r="S12" s="457">
        <v>47976000</v>
      </c>
      <c r="T12" s="1136"/>
      <c r="U12" s="1142"/>
      <c r="V12" s="1230"/>
      <c r="W12" s="1230"/>
      <c r="X12" s="1230"/>
      <c r="Y12" s="1230"/>
      <c r="Z12" s="1230"/>
      <c r="AA12" s="1230"/>
      <c r="AB12" s="1230"/>
      <c r="AC12" s="1230"/>
      <c r="AD12" s="1230"/>
      <c r="AE12" s="1230"/>
      <c r="AF12" s="1230"/>
      <c r="AG12" s="1230"/>
      <c r="AH12" s="1230"/>
      <c r="AI12" s="1230"/>
      <c r="AJ12" s="1230"/>
      <c r="AK12" s="1230"/>
      <c r="AL12" s="1148"/>
      <c r="AM12" s="1148"/>
      <c r="AN12" s="1349"/>
      <c r="AO12" s="775"/>
      <c r="AP12" s="775"/>
    </row>
    <row r="13" spans="1:59" s="16" customFormat="1" ht="27" customHeight="1" x14ac:dyDescent="0.2">
      <c r="A13" s="141"/>
      <c r="B13" s="254"/>
      <c r="C13" s="472"/>
      <c r="D13" s="591">
        <v>17</v>
      </c>
      <c r="E13" s="317" t="s">
        <v>844</v>
      </c>
      <c r="F13" s="316"/>
      <c r="G13" s="315"/>
      <c r="H13" s="308"/>
      <c r="I13" s="308"/>
      <c r="J13" s="314"/>
      <c r="K13" s="313"/>
      <c r="L13" s="304"/>
      <c r="M13" s="305"/>
      <c r="N13" s="310"/>
      <c r="O13" s="309"/>
      <c r="P13" s="305"/>
      <c r="Q13" s="305"/>
      <c r="R13" s="305"/>
      <c r="S13" s="307"/>
      <c r="T13" s="306"/>
      <c r="U13" s="305"/>
      <c r="V13" s="304"/>
      <c r="W13" s="304"/>
      <c r="X13" s="304"/>
      <c r="Y13" s="304"/>
      <c r="Z13" s="304"/>
      <c r="AA13" s="304"/>
      <c r="AB13" s="304"/>
      <c r="AC13" s="304"/>
      <c r="AD13" s="304"/>
      <c r="AE13" s="304"/>
      <c r="AF13" s="304"/>
      <c r="AG13" s="304"/>
      <c r="AH13" s="304"/>
      <c r="AI13" s="304"/>
      <c r="AJ13" s="304"/>
      <c r="AK13" s="304"/>
      <c r="AL13" s="303"/>
      <c r="AM13" s="303"/>
      <c r="AN13" s="302"/>
    </row>
    <row r="14" spans="1:59" s="16" customFormat="1" ht="234.75" customHeight="1" x14ac:dyDescent="0.2">
      <c r="A14" s="772"/>
      <c r="B14" s="485"/>
      <c r="C14" s="486"/>
      <c r="D14" s="273"/>
      <c r="E14" s="771"/>
      <c r="F14" s="770"/>
      <c r="G14" s="87">
        <v>2302042</v>
      </c>
      <c r="H14" s="480" t="s">
        <v>866</v>
      </c>
      <c r="I14" s="53" t="s">
        <v>872</v>
      </c>
      <c r="J14" s="159">
        <v>1</v>
      </c>
      <c r="K14" s="159" t="s">
        <v>871</v>
      </c>
      <c r="L14" s="768" t="s">
        <v>870</v>
      </c>
      <c r="M14" s="480" t="s">
        <v>869</v>
      </c>
      <c r="N14" s="515">
        <f>+S14/O14</f>
        <v>1</v>
      </c>
      <c r="O14" s="457">
        <f>+S14</f>
        <v>7164000</v>
      </c>
      <c r="P14" s="53" t="s">
        <v>868</v>
      </c>
      <c r="Q14" s="53" t="s">
        <v>867</v>
      </c>
      <c r="R14" s="480" t="s">
        <v>866</v>
      </c>
      <c r="S14" s="457">
        <v>7164000</v>
      </c>
      <c r="T14" s="431">
        <v>88</v>
      </c>
      <c r="U14" s="53" t="s">
        <v>832</v>
      </c>
      <c r="V14" s="63">
        <v>295972</v>
      </c>
      <c r="W14" s="63">
        <v>294321</v>
      </c>
      <c r="X14" s="63">
        <v>132302</v>
      </c>
      <c r="Y14" s="63">
        <v>43426</v>
      </c>
      <c r="Z14" s="63">
        <v>313940</v>
      </c>
      <c r="AA14" s="63">
        <v>100625</v>
      </c>
      <c r="AB14" s="63">
        <v>2145</v>
      </c>
      <c r="AC14" s="63">
        <v>12718</v>
      </c>
      <c r="AD14" s="63">
        <v>36</v>
      </c>
      <c r="AE14" s="64">
        <v>0</v>
      </c>
      <c r="AF14" s="64">
        <v>0</v>
      </c>
      <c r="AG14" s="64">
        <v>0</v>
      </c>
      <c r="AH14" s="63">
        <v>70</v>
      </c>
      <c r="AI14" s="63">
        <v>21944</v>
      </c>
      <c r="AJ14" s="63">
        <v>285</v>
      </c>
      <c r="AK14" s="63">
        <v>590292</v>
      </c>
      <c r="AL14" s="189">
        <v>43857</v>
      </c>
      <c r="AM14" s="189">
        <v>44195</v>
      </c>
      <c r="AN14" s="766" t="s">
        <v>836</v>
      </c>
      <c r="AO14" s="279"/>
    </row>
    <row r="15" spans="1:59" s="33" customFormat="1" ht="27" customHeight="1" x14ac:dyDescent="0.2">
      <c r="A15" s="338">
        <v>2</v>
      </c>
      <c r="B15" s="337" t="s">
        <v>865</v>
      </c>
      <c r="C15" s="336"/>
      <c r="D15" s="331"/>
      <c r="E15" s="335"/>
      <c r="F15" s="335"/>
      <c r="G15" s="335"/>
      <c r="H15" s="331"/>
      <c r="I15" s="331"/>
      <c r="J15" s="405"/>
      <c r="K15" s="365"/>
      <c r="L15" s="327"/>
      <c r="M15" s="328"/>
      <c r="N15" s="333"/>
      <c r="O15" s="332"/>
      <c r="P15" s="328"/>
      <c r="Q15" s="328"/>
      <c r="R15" s="328"/>
      <c r="S15" s="330"/>
      <c r="T15" s="329"/>
      <c r="U15" s="328"/>
      <c r="V15" s="327"/>
      <c r="W15" s="327"/>
      <c r="X15" s="327"/>
      <c r="Y15" s="327"/>
      <c r="Z15" s="327"/>
      <c r="AA15" s="327"/>
      <c r="AB15" s="327"/>
      <c r="AC15" s="327"/>
      <c r="AD15" s="327"/>
      <c r="AE15" s="327"/>
      <c r="AF15" s="327"/>
      <c r="AG15" s="327"/>
      <c r="AH15" s="327"/>
      <c r="AI15" s="327"/>
      <c r="AJ15" s="327"/>
      <c r="AK15" s="327"/>
      <c r="AL15" s="326"/>
      <c r="AM15" s="326"/>
      <c r="AN15" s="325"/>
      <c r="AO15" s="16"/>
      <c r="AP15" s="16"/>
      <c r="AQ15" s="16"/>
      <c r="AR15" s="16"/>
      <c r="AS15" s="16"/>
      <c r="AT15" s="16"/>
      <c r="AU15" s="16"/>
      <c r="AV15" s="16"/>
      <c r="AW15" s="16"/>
      <c r="AX15" s="16"/>
      <c r="AY15" s="16"/>
      <c r="AZ15" s="16"/>
      <c r="BA15" s="16"/>
      <c r="BB15" s="16"/>
      <c r="BC15" s="16"/>
      <c r="BD15" s="16"/>
      <c r="BE15" s="16"/>
      <c r="BF15" s="16"/>
      <c r="BG15" s="16"/>
    </row>
    <row r="16" spans="1:59" s="16" customFormat="1" ht="27" customHeight="1" x14ac:dyDescent="0.2">
      <c r="A16" s="122"/>
      <c r="B16" s="324"/>
      <c r="C16" s="323"/>
      <c r="D16" s="591">
        <v>31</v>
      </c>
      <c r="E16" s="321" t="s">
        <v>864</v>
      </c>
      <c r="F16" s="320"/>
      <c r="G16" s="315"/>
      <c r="H16" s="308"/>
      <c r="I16" s="308"/>
      <c r="J16" s="314"/>
      <c r="K16" s="313"/>
      <c r="L16" s="304"/>
      <c r="M16" s="305"/>
      <c r="N16" s="310"/>
      <c r="O16" s="309"/>
      <c r="P16" s="305"/>
      <c r="Q16" s="305"/>
      <c r="R16" s="305"/>
      <c r="S16" s="307"/>
      <c r="T16" s="306"/>
      <c r="U16" s="305"/>
      <c r="V16" s="304"/>
      <c r="W16" s="304"/>
      <c r="X16" s="304"/>
      <c r="Y16" s="304"/>
      <c r="Z16" s="304"/>
      <c r="AA16" s="304"/>
      <c r="AB16" s="304"/>
      <c r="AC16" s="304"/>
      <c r="AD16" s="304"/>
      <c r="AE16" s="304"/>
      <c r="AF16" s="304"/>
      <c r="AG16" s="304"/>
      <c r="AH16" s="304"/>
      <c r="AI16" s="304"/>
      <c r="AJ16" s="304"/>
      <c r="AK16" s="304"/>
      <c r="AL16" s="303"/>
      <c r="AM16" s="303"/>
      <c r="AN16" s="302"/>
    </row>
    <row r="17" spans="1:59" s="16" customFormat="1" ht="117" customHeight="1" x14ac:dyDescent="0.2">
      <c r="A17" s="123"/>
      <c r="B17" s="183"/>
      <c r="C17" s="184"/>
      <c r="D17" s="273"/>
      <c r="E17" s="771"/>
      <c r="F17" s="770"/>
      <c r="G17" s="87">
        <v>3903005</v>
      </c>
      <c r="H17" s="480" t="s">
        <v>857</v>
      </c>
      <c r="I17" s="53" t="s">
        <v>863</v>
      </c>
      <c r="J17" s="769">
        <v>1</v>
      </c>
      <c r="K17" s="159" t="s">
        <v>862</v>
      </c>
      <c r="L17" s="768" t="s">
        <v>861</v>
      </c>
      <c r="M17" s="480" t="s">
        <v>860</v>
      </c>
      <c r="N17" s="515">
        <f>+S17/O17</f>
        <v>1</v>
      </c>
      <c r="O17" s="457">
        <f>+S17</f>
        <v>63000000</v>
      </c>
      <c r="P17" s="774" t="s">
        <v>859</v>
      </c>
      <c r="Q17" s="774" t="s">
        <v>858</v>
      </c>
      <c r="R17" s="480" t="s">
        <v>857</v>
      </c>
      <c r="S17" s="457">
        <v>63000000</v>
      </c>
      <c r="T17" s="431" t="s">
        <v>856</v>
      </c>
      <c r="U17" s="53" t="s">
        <v>855</v>
      </c>
      <c r="V17" s="63">
        <v>295972</v>
      </c>
      <c r="W17" s="63">
        <v>285580</v>
      </c>
      <c r="X17" s="63">
        <v>66084</v>
      </c>
      <c r="Y17" s="63">
        <v>21618</v>
      </c>
      <c r="Z17" s="63">
        <v>157087</v>
      </c>
      <c r="AA17" s="63">
        <v>51183</v>
      </c>
      <c r="AB17" s="63">
        <v>2145</v>
      </c>
      <c r="AC17" s="63">
        <v>12718</v>
      </c>
      <c r="AD17" s="63">
        <v>26</v>
      </c>
      <c r="AE17" s="63">
        <v>37</v>
      </c>
      <c r="AF17" s="63">
        <v>0</v>
      </c>
      <c r="AG17" s="63">
        <v>0</v>
      </c>
      <c r="AH17" s="63">
        <v>44350</v>
      </c>
      <c r="AI17" s="63">
        <v>21944</v>
      </c>
      <c r="AJ17" s="63">
        <v>578</v>
      </c>
      <c r="AK17" s="63">
        <f>+V17+W17</f>
        <v>581552</v>
      </c>
      <c r="AL17" s="189">
        <v>44025</v>
      </c>
      <c r="AM17" s="189">
        <v>44195</v>
      </c>
      <c r="AN17" s="766" t="s">
        <v>836</v>
      </c>
      <c r="AO17" s="279"/>
    </row>
    <row r="18" spans="1:59" s="16" customFormat="1" ht="27" customHeight="1" x14ac:dyDescent="0.2">
      <c r="A18" s="141"/>
      <c r="B18" s="254"/>
      <c r="C18" s="472"/>
      <c r="D18" s="773">
        <v>32</v>
      </c>
      <c r="E18" s="321" t="s">
        <v>854</v>
      </c>
      <c r="F18" s="320"/>
      <c r="G18" s="315"/>
      <c r="H18" s="308"/>
      <c r="I18" s="308"/>
      <c r="J18" s="314"/>
      <c r="K18" s="313"/>
      <c r="L18" s="304"/>
      <c r="M18" s="305"/>
      <c r="N18" s="310"/>
      <c r="O18" s="309"/>
      <c r="P18" s="305"/>
      <c r="Q18" s="305"/>
      <c r="R18" s="305"/>
      <c r="S18" s="307"/>
      <c r="T18" s="306"/>
      <c r="U18" s="305"/>
      <c r="V18" s="304"/>
      <c r="W18" s="304"/>
      <c r="X18" s="304"/>
      <c r="Y18" s="304"/>
      <c r="Z18" s="304"/>
      <c r="AA18" s="304"/>
      <c r="AB18" s="304"/>
      <c r="AC18" s="304"/>
      <c r="AD18" s="304"/>
      <c r="AE18" s="304"/>
      <c r="AF18" s="304"/>
      <c r="AG18" s="304"/>
      <c r="AH18" s="304"/>
      <c r="AI18" s="304"/>
      <c r="AJ18" s="304"/>
      <c r="AK18" s="304"/>
      <c r="AL18" s="303"/>
      <c r="AM18" s="303"/>
      <c r="AN18" s="302"/>
    </row>
    <row r="19" spans="1:59" s="16" customFormat="1" ht="154.5" customHeight="1" x14ac:dyDescent="0.2">
      <c r="A19" s="772"/>
      <c r="B19" s="485"/>
      <c r="C19" s="486"/>
      <c r="D19" s="273"/>
      <c r="E19" s="771"/>
      <c r="F19" s="770"/>
      <c r="G19" s="769" t="s">
        <v>853</v>
      </c>
      <c r="H19" s="53" t="s">
        <v>846</v>
      </c>
      <c r="I19" s="53" t="s">
        <v>852</v>
      </c>
      <c r="J19" s="769">
        <v>1</v>
      </c>
      <c r="K19" s="159" t="s">
        <v>851</v>
      </c>
      <c r="L19" s="768" t="s">
        <v>850</v>
      </c>
      <c r="M19" s="480" t="s">
        <v>849</v>
      </c>
      <c r="N19" s="515">
        <f>+S19/O19</f>
        <v>1</v>
      </c>
      <c r="O19" s="457">
        <f>+S19</f>
        <v>18000000</v>
      </c>
      <c r="P19" s="767" t="s">
        <v>848</v>
      </c>
      <c r="Q19" s="212" t="s">
        <v>847</v>
      </c>
      <c r="R19" s="53" t="s">
        <v>846</v>
      </c>
      <c r="S19" s="457">
        <v>18000000</v>
      </c>
      <c r="T19" s="431">
        <v>88</v>
      </c>
      <c r="U19" s="53" t="s">
        <v>832</v>
      </c>
      <c r="V19" s="63">
        <v>295972</v>
      </c>
      <c r="W19" s="63">
        <v>294321</v>
      </c>
      <c r="X19" s="63">
        <v>132302</v>
      </c>
      <c r="Y19" s="63">
        <v>43426</v>
      </c>
      <c r="Z19" s="63">
        <v>313940</v>
      </c>
      <c r="AA19" s="63">
        <v>100625</v>
      </c>
      <c r="AB19" s="63">
        <v>2145</v>
      </c>
      <c r="AC19" s="63">
        <v>12718</v>
      </c>
      <c r="AD19" s="63">
        <v>36</v>
      </c>
      <c r="AE19" s="64">
        <v>0</v>
      </c>
      <c r="AF19" s="64">
        <v>0</v>
      </c>
      <c r="AG19" s="64">
        <v>0</v>
      </c>
      <c r="AH19" s="63">
        <v>70</v>
      </c>
      <c r="AI19" s="63">
        <v>21944</v>
      </c>
      <c r="AJ19" s="63">
        <v>285</v>
      </c>
      <c r="AK19" s="63">
        <v>590292</v>
      </c>
      <c r="AL19" s="189">
        <v>44033</v>
      </c>
      <c r="AM19" s="189">
        <v>44195</v>
      </c>
      <c r="AN19" s="766" t="s">
        <v>836</v>
      </c>
      <c r="AO19" s="279"/>
    </row>
    <row r="20" spans="1:59" s="33" customFormat="1" ht="27" customHeight="1" x14ac:dyDescent="0.2">
      <c r="A20" s="338">
        <v>4</v>
      </c>
      <c r="B20" s="337" t="s">
        <v>139</v>
      </c>
      <c r="C20" s="336"/>
      <c r="D20" s="331"/>
      <c r="E20" s="335"/>
      <c r="F20" s="335"/>
      <c r="G20" s="335"/>
      <c r="H20" s="331"/>
      <c r="I20" s="331"/>
      <c r="J20" s="405"/>
      <c r="K20" s="365"/>
      <c r="L20" s="327"/>
      <c r="M20" s="328"/>
      <c r="N20" s="333"/>
      <c r="O20" s="332"/>
      <c r="P20" s="328"/>
      <c r="Q20" s="328" t="s">
        <v>845</v>
      </c>
      <c r="R20" s="328"/>
      <c r="S20" s="330"/>
      <c r="T20" s="329"/>
      <c r="U20" s="328"/>
      <c r="V20" s="327"/>
      <c r="W20" s="327"/>
      <c r="X20" s="327"/>
      <c r="Y20" s="327"/>
      <c r="Z20" s="327"/>
      <c r="AA20" s="327"/>
      <c r="AB20" s="327"/>
      <c r="AC20" s="327"/>
      <c r="AD20" s="327"/>
      <c r="AE20" s="327"/>
      <c r="AF20" s="327"/>
      <c r="AG20" s="327"/>
      <c r="AH20" s="327"/>
      <c r="AI20" s="327"/>
      <c r="AJ20" s="327"/>
      <c r="AK20" s="327"/>
      <c r="AL20" s="326"/>
      <c r="AM20" s="326"/>
      <c r="AN20" s="325"/>
      <c r="AO20" s="16"/>
      <c r="AP20" s="16"/>
      <c r="AQ20" s="16"/>
      <c r="AR20" s="16"/>
      <c r="AS20" s="16"/>
      <c r="AT20" s="16"/>
      <c r="AU20" s="16"/>
      <c r="AV20" s="16"/>
      <c r="AW20" s="16"/>
      <c r="AX20" s="16"/>
      <c r="AY20" s="16"/>
      <c r="AZ20" s="16"/>
      <c r="BA20" s="16"/>
      <c r="BB20" s="16"/>
      <c r="BC20" s="16"/>
      <c r="BD20" s="16"/>
      <c r="BE20" s="16"/>
      <c r="BF20" s="16"/>
      <c r="BG20" s="16"/>
    </row>
    <row r="21" spans="1:59" s="16" customFormat="1" ht="27" customHeight="1" x14ac:dyDescent="0.2">
      <c r="A21" s="122"/>
      <c r="B21" s="324"/>
      <c r="C21" s="323"/>
      <c r="D21" s="591">
        <v>17</v>
      </c>
      <c r="E21" s="321" t="s">
        <v>844</v>
      </c>
      <c r="F21" s="320"/>
      <c r="G21" s="315"/>
      <c r="H21" s="308"/>
      <c r="I21" s="308"/>
      <c r="J21" s="314"/>
      <c r="K21" s="313"/>
      <c r="L21" s="304"/>
      <c r="M21" s="305"/>
      <c r="N21" s="310"/>
      <c r="O21" s="309"/>
      <c r="P21" s="305"/>
      <c r="Q21" s="305"/>
      <c r="R21" s="305"/>
      <c r="S21" s="307"/>
      <c r="T21" s="306"/>
      <c r="U21" s="305"/>
      <c r="V21" s="304"/>
      <c r="W21" s="304"/>
      <c r="X21" s="304"/>
      <c r="Y21" s="304"/>
      <c r="Z21" s="304"/>
      <c r="AA21" s="304"/>
      <c r="AB21" s="304"/>
      <c r="AC21" s="304"/>
      <c r="AD21" s="304"/>
      <c r="AE21" s="304"/>
      <c r="AF21" s="304"/>
      <c r="AG21" s="304"/>
      <c r="AH21" s="304"/>
      <c r="AI21" s="304"/>
      <c r="AJ21" s="304"/>
      <c r="AK21" s="304"/>
      <c r="AL21" s="303"/>
      <c r="AM21" s="303"/>
      <c r="AN21" s="302"/>
    </row>
    <row r="22" spans="1:59" s="17" customFormat="1" ht="57" customHeight="1" x14ac:dyDescent="0.25">
      <c r="A22" s="765"/>
      <c r="B22" s="285"/>
      <c r="C22" s="764"/>
      <c r="D22" s="300"/>
      <c r="E22" s="300"/>
      <c r="F22" s="299"/>
      <c r="G22" s="87">
        <v>2302066</v>
      </c>
      <c r="H22" s="480" t="s">
        <v>837</v>
      </c>
      <c r="I22" s="62" t="s">
        <v>843</v>
      </c>
      <c r="J22" s="64">
        <v>100</v>
      </c>
      <c r="K22" s="1151" t="s">
        <v>842</v>
      </c>
      <c r="L22" s="1140" t="s">
        <v>841</v>
      </c>
      <c r="M22" s="1140" t="s">
        <v>840</v>
      </c>
      <c r="N22" s="296">
        <f>(S22)/(O22)</f>
        <v>7.0292213370246562E-2</v>
      </c>
      <c r="O22" s="1210">
        <f>SUM(S22:S24)</f>
        <v>203721000</v>
      </c>
      <c r="P22" s="1163" t="s">
        <v>839</v>
      </c>
      <c r="Q22" s="1163" t="s">
        <v>838</v>
      </c>
      <c r="R22" s="480" t="s">
        <v>837</v>
      </c>
      <c r="S22" s="457">
        <v>14320000</v>
      </c>
      <c r="T22" s="103">
        <v>88</v>
      </c>
      <c r="U22" s="53" t="s">
        <v>832</v>
      </c>
      <c r="V22" s="1229">
        <v>295972</v>
      </c>
      <c r="W22" s="1229">
        <v>285580</v>
      </c>
      <c r="X22" s="1229">
        <v>66084</v>
      </c>
      <c r="Y22" s="1229">
        <v>21618</v>
      </c>
      <c r="Z22" s="1229">
        <v>157087</v>
      </c>
      <c r="AA22" s="1229">
        <v>51183</v>
      </c>
      <c r="AB22" s="1229">
        <v>2145</v>
      </c>
      <c r="AC22" s="1229">
        <v>12718</v>
      </c>
      <c r="AD22" s="1229">
        <v>26</v>
      </c>
      <c r="AE22" s="1229">
        <v>37</v>
      </c>
      <c r="AF22" s="1229">
        <v>0</v>
      </c>
      <c r="AG22" s="1229">
        <v>0</v>
      </c>
      <c r="AH22" s="1229">
        <v>44350</v>
      </c>
      <c r="AI22" s="1229">
        <v>21944</v>
      </c>
      <c r="AJ22" s="1229">
        <v>578</v>
      </c>
      <c r="AK22" s="1229">
        <f>+V22+W22</f>
        <v>581552</v>
      </c>
      <c r="AL22" s="1143">
        <v>43832</v>
      </c>
      <c r="AM22" s="1146">
        <v>44195</v>
      </c>
      <c r="AN22" s="1157" t="s">
        <v>836</v>
      </c>
    </row>
    <row r="23" spans="1:59" s="17" customFormat="1" ht="57" customHeight="1" x14ac:dyDescent="0.25">
      <c r="A23" s="765"/>
      <c r="B23" s="285"/>
      <c r="C23" s="764"/>
      <c r="D23" s="33"/>
      <c r="E23" s="33"/>
      <c r="F23" s="198"/>
      <c r="G23" s="1372">
        <v>2302033</v>
      </c>
      <c r="H23" s="1239" t="s">
        <v>834</v>
      </c>
      <c r="I23" s="1140" t="s">
        <v>835</v>
      </c>
      <c r="J23" s="1493">
        <v>30</v>
      </c>
      <c r="K23" s="1152"/>
      <c r="L23" s="1141"/>
      <c r="M23" s="1141"/>
      <c r="N23" s="1245">
        <f>(S24+S23)/(O22)</f>
        <v>0.9297077866297534</v>
      </c>
      <c r="O23" s="1397"/>
      <c r="P23" s="1164"/>
      <c r="Q23" s="1164"/>
      <c r="R23" s="1239" t="s">
        <v>834</v>
      </c>
      <c r="S23" s="457">
        <v>146689132</v>
      </c>
      <c r="T23" s="103">
        <v>20</v>
      </c>
      <c r="U23" s="53" t="s">
        <v>833</v>
      </c>
      <c r="V23" s="1392"/>
      <c r="W23" s="1392"/>
      <c r="X23" s="1392"/>
      <c r="Y23" s="1392"/>
      <c r="Z23" s="1392"/>
      <c r="AA23" s="1392"/>
      <c r="AB23" s="1392"/>
      <c r="AC23" s="1392"/>
      <c r="AD23" s="1392"/>
      <c r="AE23" s="1392"/>
      <c r="AF23" s="1392"/>
      <c r="AG23" s="1392"/>
      <c r="AH23" s="1392"/>
      <c r="AI23" s="1392"/>
      <c r="AJ23" s="1392"/>
      <c r="AK23" s="1392"/>
      <c r="AL23" s="1144"/>
      <c r="AM23" s="1147"/>
      <c r="AN23" s="1158"/>
    </row>
    <row r="24" spans="1:59" s="17" customFormat="1" ht="71.25" customHeight="1" x14ac:dyDescent="0.25">
      <c r="A24" s="765"/>
      <c r="B24" s="285"/>
      <c r="C24" s="764"/>
      <c r="D24" s="33"/>
      <c r="E24" s="33"/>
      <c r="F24" s="198"/>
      <c r="G24" s="1374"/>
      <c r="H24" s="1240"/>
      <c r="I24" s="1142"/>
      <c r="J24" s="1494"/>
      <c r="K24" s="1152"/>
      <c r="L24" s="1141"/>
      <c r="M24" s="1141"/>
      <c r="N24" s="1246"/>
      <c r="O24" s="1397"/>
      <c r="P24" s="1164"/>
      <c r="Q24" s="1164"/>
      <c r="R24" s="1240"/>
      <c r="S24" s="457">
        <f>15220000+27491868</f>
        <v>42711868</v>
      </c>
      <c r="T24" s="103">
        <v>88</v>
      </c>
      <c r="U24" s="53" t="s">
        <v>832</v>
      </c>
      <c r="V24" s="1392"/>
      <c r="W24" s="1392"/>
      <c r="X24" s="1392"/>
      <c r="Y24" s="1392"/>
      <c r="Z24" s="1392"/>
      <c r="AA24" s="1392"/>
      <c r="AB24" s="1392"/>
      <c r="AC24" s="1392"/>
      <c r="AD24" s="1392"/>
      <c r="AE24" s="1392"/>
      <c r="AF24" s="1392"/>
      <c r="AG24" s="1392"/>
      <c r="AH24" s="1392"/>
      <c r="AI24" s="1392"/>
      <c r="AJ24" s="1392"/>
      <c r="AK24" s="1392"/>
      <c r="AL24" s="1144"/>
      <c r="AM24" s="1147"/>
      <c r="AN24" s="1158"/>
    </row>
    <row r="25" spans="1:59" s="17" customFormat="1" ht="27" customHeight="1" x14ac:dyDescent="0.2">
      <c r="A25" s="92"/>
      <c r="B25" s="93"/>
      <c r="C25" s="94"/>
      <c r="D25" s="95"/>
      <c r="E25" s="95"/>
      <c r="F25" s="96"/>
      <c r="G25" s="97"/>
      <c r="H25" s="98"/>
      <c r="I25" s="99"/>
      <c r="J25" s="99"/>
      <c r="K25" s="100"/>
      <c r="L25" s="100"/>
      <c r="M25" s="98"/>
      <c r="N25" s="101"/>
      <c r="O25" s="290">
        <f>SUM(O11:O24)</f>
        <v>491885000</v>
      </c>
      <c r="P25" s="54"/>
      <c r="Q25" s="54"/>
      <c r="R25" s="54"/>
      <c r="S25" s="290">
        <f>SUM(S11:S24)</f>
        <v>491885000</v>
      </c>
      <c r="T25" s="214"/>
      <c r="U25" s="200"/>
      <c r="V25" s="97"/>
      <c r="W25" s="97"/>
      <c r="X25" s="97"/>
      <c r="Y25" s="97"/>
      <c r="Z25" s="97"/>
      <c r="AA25" s="97"/>
      <c r="AB25" s="97"/>
      <c r="AC25" s="97"/>
      <c r="AD25" s="97"/>
      <c r="AE25" s="97"/>
      <c r="AF25" s="97"/>
      <c r="AG25" s="97"/>
      <c r="AH25" s="97"/>
      <c r="AI25" s="97"/>
      <c r="AJ25" s="97"/>
      <c r="AK25" s="97"/>
      <c r="AL25" s="105"/>
      <c r="AM25" s="106"/>
      <c r="AN25" s="107"/>
    </row>
    <row r="27" spans="1:59" ht="73.5" customHeight="1" x14ac:dyDescent="0.2">
      <c r="B27" s="288"/>
      <c r="C27" s="287"/>
      <c r="D27" s="207"/>
      <c r="E27" s="207"/>
      <c r="F27" s="207"/>
      <c r="G27" s="207"/>
      <c r="R27" s="763"/>
    </row>
    <row r="28" spans="1:59" ht="27" customHeight="1" x14ac:dyDescent="0.25">
      <c r="B28" s="285" t="s">
        <v>831</v>
      </c>
      <c r="C28" s="219"/>
      <c r="D28" s="17"/>
      <c r="E28" s="17"/>
      <c r="F28" s="17"/>
      <c r="G28" s="17"/>
    </row>
    <row r="29" spans="1:59" ht="27" customHeight="1" x14ac:dyDescent="0.25">
      <c r="B29" s="234" t="s">
        <v>830</v>
      </c>
      <c r="C29" s="219"/>
      <c r="D29" s="17"/>
      <c r="E29" s="17"/>
      <c r="F29" s="17"/>
      <c r="G29" s="17"/>
    </row>
    <row r="30" spans="1:59" ht="27" customHeight="1" x14ac:dyDescent="0.2">
      <c r="B30" s="231"/>
      <c r="C30" s="219"/>
      <c r="D30" s="17"/>
      <c r="E30" s="17"/>
      <c r="F30" s="17"/>
      <c r="G30" s="17"/>
    </row>
  </sheetData>
  <sheetProtection password="9F5A" sheet="1" objects="1" scenarios="1"/>
  <mergeCells count="85">
    <mergeCell ref="A1:AL4"/>
    <mergeCell ref="A5:J6"/>
    <mergeCell ref="K5:AN5"/>
    <mergeCell ref="V6:AJ6"/>
    <mergeCell ref="A7:A8"/>
    <mergeCell ref="B7:C8"/>
    <mergeCell ref="D7:D8"/>
    <mergeCell ref="E7:F8"/>
    <mergeCell ref="G7:G8"/>
    <mergeCell ref="H7:H8"/>
    <mergeCell ref="I7:I8"/>
    <mergeCell ref="J7:J8"/>
    <mergeCell ref="K7:K8"/>
    <mergeCell ref="L7:L8"/>
    <mergeCell ref="M7:M8"/>
    <mergeCell ref="N7:N8"/>
    <mergeCell ref="O7:O8"/>
    <mergeCell ref="P7:P8"/>
    <mergeCell ref="Q7:Q8"/>
    <mergeCell ref="R7:R8"/>
    <mergeCell ref="S7:S8"/>
    <mergeCell ref="U7:U8"/>
    <mergeCell ref="V7:W7"/>
    <mergeCell ref="X7:AA7"/>
    <mergeCell ref="AB7:AG7"/>
    <mergeCell ref="AH7:AJ7"/>
    <mergeCell ref="AL7:AL8"/>
    <mergeCell ref="AM7:AM8"/>
    <mergeCell ref="AN7:AN8"/>
    <mergeCell ref="K11:K12"/>
    <mergeCell ref="L11:L12"/>
    <mergeCell ref="M11:M12"/>
    <mergeCell ref="P11:P12"/>
    <mergeCell ref="T11:T12"/>
    <mergeCell ref="U11:U12"/>
    <mergeCell ref="V11:V12"/>
    <mergeCell ref="W11:W12"/>
    <mergeCell ref="X11:X12"/>
    <mergeCell ref="Y11:Y12"/>
    <mergeCell ref="Z11:Z12"/>
    <mergeCell ref="AA11:AA12"/>
    <mergeCell ref="AB11:AB12"/>
    <mergeCell ref="AC11:AC12"/>
    <mergeCell ref="AD11:AD12"/>
    <mergeCell ref="AE11:AE12"/>
    <mergeCell ref="AF11:AF12"/>
    <mergeCell ref="AG11:AG12"/>
    <mergeCell ref="AL22:AL24"/>
    <mergeCell ref="AH11:AH12"/>
    <mergeCell ref="AI11:AI12"/>
    <mergeCell ref="AJ11:AJ12"/>
    <mergeCell ref="AK11:AK12"/>
    <mergeCell ref="AL11:AL12"/>
    <mergeCell ref="AG22:AG24"/>
    <mergeCell ref="AM11:AM12"/>
    <mergeCell ref="AN11:AN12"/>
    <mergeCell ref="K22:K24"/>
    <mergeCell ref="L22:L24"/>
    <mergeCell ref="M22:M24"/>
    <mergeCell ref="O22:O24"/>
    <mergeCell ref="P22:P24"/>
    <mergeCell ref="Q22:Q24"/>
    <mergeCell ref="V22:V24"/>
    <mergeCell ref="W22:W24"/>
    <mergeCell ref="X22:X24"/>
    <mergeCell ref="Y22:Y24"/>
    <mergeCell ref="Z22:Z24"/>
    <mergeCell ref="AA22:AA24"/>
    <mergeCell ref="AK22:AK24"/>
    <mergeCell ref="AN22:AN24"/>
    <mergeCell ref="G23:G24"/>
    <mergeCell ref="H23:H24"/>
    <mergeCell ref="I23:I24"/>
    <mergeCell ref="J23:J24"/>
    <mergeCell ref="N23:N24"/>
    <mergeCell ref="R23:R24"/>
    <mergeCell ref="AH22:AH24"/>
    <mergeCell ref="AI22:AI24"/>
    <mergeCell ref="AJ22:AJ24"/>
    <mergeCell ref="AM22:AM24"/>
    <mergeCell ref="AB22:AB24"/>
    <mergeCell ref="AC22:AC24"/>
    <mergeCell ref="AD22:AD24"/>
    <mergeCell ref="AE22:AE24"/>
    <mergeCell ref="AF22:AF24"/>
  </mergeCells>
  <pageMargins left="1.1023622047244095" right="0.11811023622047245" top="0.35433070866141736" bottom="0.35433070866141736" header="0.31496062992125984" footer="0.31496062992125984"/>
  <pageSetup paperSize="5" scale="65"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F32"/>
  <sheetViews>
    <sheetView showGridLines="0" zoomScale="60" zoomScaleNormal="60" workbookViewId="0">
      <selection activeCell="O11" sqref="O11:O13"/>
    </sheetView>
  </sheetViews>
  <sheetFormatPr baseColWidth="10" defaultColWidth="11.42578125" defaultRowHeight="27" customHeight="1" x14ac:dyDescent="0.2"/>
  <cols>
    <col min="1" max="1" width="13.140625" style="108" customWidth="1"/>
    <col min="2" max="2" width="9.140625" style="3" customWidth="1"/>
    <col min="3" max="3" width="11.85546875" style="3" customWidth="1"/>
    <col min="4" max="4" width="15.42578125" style="3" customWidth="1"/>
    <col min="5" max="5" width="6.28515625" style="3" customWidth="1"/>
    <col min="6" max="6" width="13" style="3" customWidth="1"/>
    <col min="7" max="7" width="17" style="3" customWidth="1"/>
    <col min="8" max="8" width="40.140625" style="831" customWidth="1"/>
    <col min="9" max="9" width="39.5703125" style="621" customWidth="1"/>
    <col min="10" max="10" width="26.42578125" style="2" customWidth="1"/>
    <col min="11" max="11" width="30.5703125" style="225" customWidth="1"/>
    <col min="12" max="12" width="27.28515625" style="115" customWidth="1"/>
    <col min="13" max="13" width="41.42578125" style="109" customWidth="1"/>
    <col min="14" max="14" width="20.140625" style="620" customWidth="1"/>
    <col min="15" max="15" width="28" style="112" customWidth="1"/>
    <col min="16" max="16" width="40.140625" style="280" customWidth="1"/>
    <col min="17" max="17" width="39.5703125" style="280" customWidth="1"/>
    <col min="18" max="18" width="38.7109375" style="280" customWidth="1"/>
    <col min="19" max="19" width="30.42578125" style="120" customWidth="1"/>
    <col min="20" max="20" width="18.7109375" style="114" customWidth="1"/>
    <col min="21" max="21" width="39.28515625" style="109" customWidth="1"/>
    <col min="22" max="38" width="9.28515625" style="284" customWidth="1"/>
    <col min="39" max="39" width="21.140625" style="282" customWidth="1"/>
    <col min="40" max="40" width="22.5703125" style="117" customWidth="1"/>
    <col min="41" max="41" width="28.28515625" style="118" customWidth="1"/>
    <col min="42" max="16384" width="11.42578125" style="3"/>
  </cols>
  <sheetData>
    <row r="1" spans="1:58" ht="21" customHeight="1" x14ac:dyDescent="0.2">
      <c r="A1" s="1100" t="s">
        <v>887</v>
      </c>
      <c r="B1" s="1100"/>
      <c r="C1" s="1100"/>
      <c r="D1" s="1100"/>
      <c r="E1" s="1100"/>
      <c r="F1" s="1100"/>
      <c r="G1" s="1100"/>
      <c r="H1" s="1100"/>
      <c r="I1" s="1100"/>
      <c r="J1" s="1100"/>
      <c r="K1" s="1100"/>
      <c r="L1" s="1100"/>
      <c r="M1" s="1100"/>
      <c r="N1" s="1100"/>
      <c r="O1" s="1100"/>
      <c r="P1" s="1100"/>
      <c r="Q1" s="1100"/>
      <c r="R1" s="1100"/>
      <c r="S1" s="1100"/>
      <c r="T1" s="1100"/>
      <c r="U1" s="1100"/>
      <c r="V1" s="1100"/>
      <c r="W1" s="1100"/>
      <c r="X1" s="1100"/>
      <c r="Y1" s="1100"/>
      <c r="Z1" s="1100"/>
      <c r="AA1" s="1100"/>
      <c r="AB1" s="1100"/>
      <c r="AC1" s="1100"/>
      <c r="AD1" s="1100"/>
      <c r="AE1" s="1100"/>
      <c r="AF1" s="1100"/>
      <c r="AG1" s="1100"/>
      <c r="AH1" s="1100"/>
      <c r="AI1" s="1100"/>
      <c r="AJ1" s="1100"/>
      <c r="AK1" s="1100"/>
      <c r="AL1" s="1100"/>
      <c r="AM1" s="1184"/>
      <c r="AN1" s="237" t="s">
        <v>1</v>
      </c>
      <c r="AO1" s="1" t="s">
        <v>888</v>
      </c>
      <c r="AP1" s="2"/>
      <c r="AQ1" s="2"/>
      <c r="AR1" s="2"/>
      <c r="AS1" s="2"/>
      <c r="AT1" s="2"/>
      <c r="AU1" s="2"/>
      <c r="AV1" s="2"/>
      <c r="AW1" s="2"/>
    </row>
    <row r="2" spans="1:58" ht="15.75" customHeight="1" x14ac:dyDescent="0.2">
      <c r="A2" s="1100"/>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c r="AK2" s="1100"/>
      <c r="AL2" s="1100"/>
      <c r="AM2" s="1184"/>
      <c r="AN2" s="237" t="s">
        <v>3</v>
      </c>
      <c r="AO2" s="1" t="s">
        <v>4</v>
      </c>
      <c r="AP2" s="2"/>
      <c r="AQ2" s="2"/>
      <c r="AR2" s="2"/>
      <c r="AS2" s="2"/>
      <c r="AT2" s="2"/>
      <c r="AU2" s="2"/>
      <c r="AV2" s="2"/>
      <c r="AW2" s="2"/>
    </row>
    <row r="3" spans="1:58" ht="15.75" customHeight="1" x14ac:dyDescent="0.2">
      <c r="A3" s="1100"/>
      <c r="B3" s="1100"/>
      <c r="C3" s="1100"/>
      <c r="D3" s="1100"/>
      <c r="E3" s="1100"/>
      <c r="F3" s="1100"/>
      <c r="G3" s="1100"/>
      <c r="H3" s="1100"/>
      <c r="I3" s="1100"/>
      <c r="J3" s="1100"/>
      <c r="K3" s="1100"/>
      <c r="L3" s="1100"/>
      <c r="M3" s="1100"/>
      <c r="N3" s="1100"/>
      <c r="O3" s="1100"/>
      <c r="P3" s="1100"/>
      <c r="Q3" s="1100"/>
      <c r="R3" s="1100"/>
      <c r="S3" s="1100"/>
      <c r="T3" s="1100"/>
      <c r="U3" s="1100"/>
      <c r="V3" s="1100"/>
      <c r="W3" s="1100"/>
      <c r="X3" s="1100"/>
      <c r="Y3" s="1100"/>
      <c r="Z3" s="1100"/>
      <c r="AA3" s="1100"/>
      <c r="AB3" s="1100"/>
      <c r="AC3" s="1100"/>
      <c r="AD3" s="1100"/>
      <c r="AE3" s="1100"/>
      <c r="AF3" s="1100"/>
      <c r="AG3" s="1100"/>
      <c r="AH3" s="1100"/>
      <c r="AI3" s="1100"/>
      <c r="AJ3" s="1100"/>
      <c r="AK3" s="1100"/>
      <c r="AL3" s="1100"/>
      <c r="AM3" s="1184"/>
      <c r="AN3" s="237" t="s">
        <v>5</v>
      </c>
      <c r="AO3" s="5" t="s">
        <v>6</v>
      </c>
      <c r="AP3" s="2"/>
      <c r="AQ3" s="2"/>
      <c r="AR3" s="2"/>
      <c r="AS3" s="2"/>
      <c r="AT3" s="2"/>
      <c r="AU3" s="2"/>
      <c r="AV3" s="2"/>
      <c r="AW3" s="2"/>
    </row>
    <row r="4" spans="1:58" ht="20.25" customHeight="1" x14ac:dyDescent="0.2">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c r="AJ4" s="1185"/>
      <c r="AK4" s="1185"/>
      <c r="AL4" s="1185"/>
      <c r="AM4" s="1186"/>
      <c r="AN4" s="237" t="s">
        <v>7</v>
      </c>
      <c r="AO4" s="6" t="s">
        <v>8</v>
      </c>
      <c r="AP4" s="2"/>
      <c r="AQ4" s="2"/>
      <c r="AR4" s="2"/>
      <c r="AS4" s="2"/>
      <c r="AT4" s="2"/>
      <c r="AU4" s="2"/>
      <c r="AV4" s="2"/>
      <c r="AW4" s="2"/>
    </row>
    <row r="5" spans="1:58" s="17" customFormat="1" ht="27" customHeight="1" x14ac:dyDescent="0.2">
      <c r="A5" s="1105" t="s">
        <v>9</v>
      </c>
      <c r="B5" s="1105"/>
      <c r="C5" s="1105"/>
      <c r="D5" s="1105"/>
      <c r="E5" s="1105"/>
      <c r="F5" s="1105"/>
      <c r="G5" s="1105"/>
      <c r="H5" s="1105"/>
      <c r="I5" s="1105"/>
      <c r="J5" s="1105"/>
      <c r="K5" s="1173" t="s">
        <v>10</v>
      </c>
      <c r="L5" s="1173"/>
      <c r="M5" s="1173"/>
      <c r="N5" s="1173"/>
      <c r="O5" s="1173"/>
      <c r="P5" s="1173"/>
      <c r="Q5" s="1173"/>
      <c r="R5" s="1173"/>
      <c r="S5" s="1173"/>
      <c r="T5" s="1173"/>
      <c r="U5" s="1173"/>
      <c r="V5" s="1173"/>
      <c r="W5" s="1173"/>
      <c r="X5" s="1173"/>
      <c r="Y5" s="1173"/>
      <c r="Z5" s="1173"/>
      <c r="AA5" s="1173"/>
      <c r="AB5" s="1173"/>
      <c r="AC5" s="1173"/>
      <c r="AD5" s="1173"/>
      <c r="AE5" s="1173"/>
      <c r="AF5" s="1173"/>
      <c r="AG5" s="1173"/>
      <c r="AH5" s="1173"/>
      <c r="AI5" s="1173"/>
      <c r="AJ5" s="1173"/>
      <c r="AK5" s="1173"/>
      <c r="AL5" s="1173"/>
      <c r="AM5" s="1173"/>
      <c r="AN5" s="1173"/>
      <c r="AO5" s="1173"/>
      <c r="AP5" s="16"/>
      <c r="AQ5" s="16"/>
      <c r="AR5" s="16"/>
      <c r="AS5" s="16"/>
      <c r="AT5" s="16"/>
      <c r="AU5" s="16"/>
      <c r="AV5" s="16"/>
      <c r="AW5" s="16"/>
      <c r="AX5" s="16"/>
      <c r="AY5" s="16"/>
      <c r="AZ5" s="16"/>
      <c r="BA5" s="16"/>
      <c r="BB5" s="16"/>
      <c r="BC5" s="16"/>
      <c r="BD5" s="16"/>
      <c r="BE5" s="16"/>
      <c r="BF5" s="16"/>
    </row>
    <row r="6" spans="1:58" s="17" customFormat="1" ht="27" customHeight="1" x14ac:dyDescent="0.2">
      <c r="A6" s="1106"/>
      <c r="B6" s="1106"/>
      <c r="C6" s="1106"/>
      <c r="D6" s="1106"/>
      <c r="E6" s="1106"/>
      <c r="F6" s="1106"/>
      <c r="G6" s="1106"/>
      <c r="H6" s="1106"/>
      <c r="I6" s="1106"/>
      <c r="J6" s="1106"/>
      <c r="K6" s="396"/>
      <c r="L6" s="133"/>
      <c r="M6" s="395"/>
      <c r="N6" s="125"/>
      <c r="O6" s="133"/>
      <c r="P6" s="395"/>
      <c r="Q6" s="395"/>
      <c r="R6" s="395"/>
      <c r="S6" s="133"/>
      <c r="T6" s="133"/>
      <c r="U6" s="133"/>
      <c r="V6" s="1173" t="s">
        <v>11</v>
      </c>
      <c r="W6" s="1173"/>
      <c r="X6" s="1173"/>
      <c r="Y6" s="1173"/>
      <c r="Z6" s="1173"/>
      <c r="AA6" s="1173"/>
      <c r="AB6" s="1173"/>
      <c r="AC6" s="1173"/>
      <c r="AD6" s="1173"/>
      <c r="AE6" s="1173"/>
      <c r="AF6" s="1173"/>
      <c r="AG6" s="1173"/>
      <c r="AH6" s="1173"/>
      <c r="AI6" s="1173"/>
      <c r="AJ6" s="1173"/>
      <c r="AK6" s="1173"/>
      <c r="AL6" s="1173"/>
      <c r="AM6" s="125"/>
      <c r="AN6" s="125"/>
      <c r="AO6" s="787"/>
      <c r="AP6" s="16"/>
      <c r="AQ6" s="16"/>
      <c r="AR6" s="16"/>
      <c r="AS6" s="16"/>
      <c r="AT6" s="16"/>
      <c r="AU6" s="16"/>
      <c r="AV6" s="16"/>
      <c r="AW6" s="16"/>
      <c r="AX6" s="16"/>
      <c r="AY6" s="16"/>
      <c r="AZ6" s="16"/>
      <c r="BA6" s="16"/>
      <c r="BB6" s="16"/>
      <c r="BC6" s="16"/>
      <c r="BD6" s="16"/>
      <c r="BE6" s="16"/>
      <c r="BF6" s="16"/>
    </row>
    <row r="7" spans="1:58" s="17" customFormat="1" ht="43.5" customHeight="1" x14ac:dyDescent="0.2">
      <c r="A7" s="1111" t="s">
        <v>12</v>
      </c>
      <c r="B7" s="1187" t="s">
        <v>13</v>
      </c>
      <c r="C7" s="1187"/>
      <c r="D7" s="1187" t="s">
        <v>12</v>
      </c>
      <c r="E7" s="1187" t="s">
        <v>14</v>
      </c>
      <c r="F7" s="1187"/>
      <c r="G7" s="1115" t="s">
        <v>12</v>
      </c>
      <c r="H7" s="1187" t="s">
        <v>15</v>
      </c>
      <c r="I7" s="1187" t="s">
        <v>16</v>
      </c>
      <c r="J7" s="1096" t="s">
        <v>17</v>
      </c>
      <c r="K7" s="1187" t="s">
        <v>18</v>
      </c>
      <c r="L7" s="1187" t="s">
        <v>19</v>
      </c>
      <c r="M7" s="1187" t="s">
        <v>10</v>
      </c>
      <c r="N7" s="1189" t="s">
        <v>20</v>
      </c>
      <c r="O7" s="1194" t="s">
        <v>21</v>
      </c>
      <c r="P7" s="1187" t="s">
        <v>22</v>
      </c>
      <c r="Q7" s="1187" t="s">
        <v>23</v>
      </c>
      <c r="R7" s="1187" t="s">
        <v>24</v>
      </c>
      <c r="S7" s="1194" t="s">
        <v>21</v>
      </c>
      <c r="T7" s="1195" t="s">
        <v>12</v>
      </c>
      <c r="U7" s="1187" t="s">
        <v>25</v>
      </c>
      <c r="V7" s="1206" t="s">
        <v>26</v>
      </c>
      <c r="W7" s="1207"/>
      <c r="X7" s="1208" t="s">
        <v>27</v>
      </c>
      <c r="Y7" s="1209"/>
      <c r="Z7" s="1209"/>
      <c r="AA7" s="1209"/>
      <c r="AB7" s="1129" t="s">
        <v>28</v>
      </c>
      <c r="AC7" s="1130"/>
      <c r="AD7" s="1130"/>
      <c r="AE7" s="1130"/>
      <c r="AF7" s="1130"/>
      <c r="AG7" s="1130"/>
      <c r="AH7" s="1190" t="s">
        <v>29</v>
      </c>
      <c r="AI7" s="1191"/>
      <c r="AJ7" s="1191"/>
      <c r="AK7" s="1192" t="s">
        <v>30</v>
      </c>
      <c r="AL7" s="1496"/>
      <c r="AM7" s="1132" t="s">
        <v>31</v>
      </c>
      <c r="AN7" s="1132" t="s">
        <v>32</v>
      </c>
      <c r="AO7" s="1149" t="s">
        <v>33</v>
      </c>
      <c r="AP7" s="16"/>
      <c r="AQ7" s="16"/>
      <c r="AR7" s="16"/>
      <c r="AS7" s="16"/>
      <c r="AT7" s="16"/>
      <c r="AU7" s="16"/>
      <c r="AV7" s="16"/>
      <c r="AW7" s="16"/>
      <c r="AX7" s="16"/>
      <c r="AY7" s="16"/>
      <c r="AZ7" s="16"/>
      <c r="BA7" s="16"/>
      <c r="BB7" s="16"/>
      <c r="BC7" s="16"/>
      <c r="BD7" s="16"/>
    </row>
    <row r="8" spans="1:58" s="17" customFormat="1" ht="120.75" customHeight="1" x14ac:dyDescent="0.2">
      <c r="A8" s="1112"/>
      <c r="B8" s="1187"/>
      <c r="C8" s="1187"/>
      <c r="D8" s="1187"/>
      <c r="E8" s="1187"/>
      <c r="F8" s="1187"/>
      <c r="G8" s="1116"/>
      <c r="H8" s="1187"/>
      <c r="I8" s="1187"/>
      <c r="J8" s="1188"/>
      <c r="K8" s="1187"/>
      <c r="L8" s="1187"/>
      <c r="M8" s="1187"/>
      <c r="N8" s="1189"/>
      <c r="O8" s="1194"/>
      <c r="P8" s="1187"/>
      <c r="Q8" s="1187"/>
      <c r="R8" s="1187"/>
      <c r="S8" s="1194"/>
      <c r="T8" s="1195"/>
      <c r="U8" s="1187"/>
      <c r="V8" s="21" t="s">
        <v>34</v>
      </c>
      <c r="W8" s="394" t="s">
        <v>35</v>
      </c>
      <c r="X8" s="21" t="s">
        <v>36</v>
      </c>
      <c r="Y8" s="21" t="s">
        <v>37</v>
      </c>
      <c r="Z8" s="21" t="s">
        <v>38</v>
      </c>
      <c r="AA8" s="21" t="s">
        <v>39</v>
      </c>
      <c r="AB8" s="21" t="s">
        <v>40</v>
      </c>
      <c r="AC8" s="21" t="s">
        <v>41</v>
      </c>
      <c r="AD8" s="21" t="s">
        <v>42</v>
      </c>
      <c r="AE8" s="21" t="s">
        <v>43</v>
      </c>
      <c r="AF8" s="21" t="s">
        <v>44</v>
      </c>
      <c r="AG8" s="21" t="s">
        <v>45</v>
      </c>
      <c r="AH8" s="21" t="s">
        <v>46</v>
      </c>
      <c r="AI8" s="21" t="s">
        <v>47</v>
      </c>
      <c r="AJ8" s="19" t="s">
        <v>48</v>
      </c>
      <c r="AK8" s="1193"/>
      <c r="AL8" s="1497"/>
      <c r="AM8" s="1495"/>
      <c r="AN8" s="1133"/>
      <c r="AO8" s="1150"/>
      <c r="AP8" s="16"/>
      <c r="AQ8" s="16"/>
      <c r="AR8" s="16"/>
      <c r="AS8" s="16"/>
      <c r="AT8" s="16"/>
      <c r="AU8" s="16"/>
      <c r="AV8" s="16"/>
      <c r="AW8" s="16"/>
      <c r="AX8" s="16"/>
      <c r="AY8" s="16"/>
      <c r="AZ8" s="16"/>
      <c r="BA8" s="16"/>
      <c r="BB8" s="16"/>
      <c r="BC8" s="16"/>
      <c r="BD8" s="16"/>
    </row>
    <row r="9" spans="1:58" s="17" customFormat="1" ht="19.5" customHeight="1" x14ac:dyDescent="0.2">
      <c r="A9" s="652">
        <v>1</v>
      </c>
      <c r="B9" s="458" t="s">
        <v>828</v>
      </c>
      <c r="C9" s="393"/>
      <c r="D9" s="334"/>
      <c r="E9" s="651"/>
      <c r="F9" s="651"/>
      <c r="G9" s="651"/>
      <c r="H9" s="788"/>
      <c r="I9" s="752"/>
      <c r="J9" s="651"/>
      <c r="K9" s="789"/>
      <c r="L9" s="651"/>
      <c r="M9" s="752"/>
      <c r="N9" s="753"/>
      <c r="O9" s="651"/>
      <c r="P9" s="751"/>
      <c r="Q9" s="751"/>
      <c r="R9" s="751"/>
      <c r="S9" s="651"/>
      <c r="T9" s="651"/>
      <c r="U9" s="752"/>
      <c r="V9" s="651"/>
      <c r="W9" s="651"/>
      <c r="X9" s="651"/>
      <c r="Y9" s="651"/>
      <c r="Z9" s="651"/>
      <c r="AA9" s="651"/>
      <c r="AB9" s="651"/>
      <c r="AC9" s="651"/>
      <c r="AD9" s="651"/>
      <c r="AE9" s="651"/>
      <c r="AF9" s="651"/>
      <c r="AG9" s="651"/>
      <c r="AH9" s="651"/>
      <c r="AI9" s="651"/>
      <c r="AJ9" s="651"/>
      <c r="AK9" s="651"/>
      <c r="AL9" s="651"/>
      <c r="AM9" s="651"/>
      <c r="AN9" s="651"/>
      <c r="AO9" s="651"/>
    </row>
    <row r="10" spans="1:58" s="17" customFormat="1" ht="23.25" customHeight="1" x14ac:dyDescent="0.2">
      <c r="A10" s="790"/>
      <c r="B10" s="791"/>
      <c r="C10" s="792"/>
      <c r="D10" s="451">
        <v>39</v>
      </c>
      <c r="E10" s="317" t="s">
        <v>243</v>
      </c>
      <c r="F10" s="452"/>
      <c r="G10" s="421"/>
      <c r="H10" s="793"/>
      <c r="I10" s="749"/>
      <c r="J10" s="314"/>
      <c r="K10" s="794"/>
      <c r="L10" s="421"/>
      <c r="M10" s="795"/>
      <c r="N10" s="733"/>
      <c r="O10" s="796"/>
      <c r="P10" s="797"/>
      <c r="Q10" s="797"/>
      <c r="R10" s="308"/>
      <c r="S10" s="798"/>
      <c r="T10" s="796"/>
      <c r="U10" s="799"/>
      <c r="V10" s="796"/>
      <c r="W10" s="796"/>
      <c r="X10" s="796"/>
      <c r="Y10" s="796"/>
      <c r="Z10" s="796"/>
      <c r="AA10" s="796"/>
      <c r="AB10" s="796"/>
      <c r="AC10" s="796"/>
      <c r="AD10" s="796"/>
      <c r="AE10" s="796"/>
      <c r="AF10" s="796"/>
      <c r="AG10" s="796"/>
      <c r="AH10" s="796"/>
      <c r="AI10" s="796"/>
      <c r="AJ10" s="796"/>
      <c r="AK10" s="796"/>
      <c r="AL10" s="796"/>
      <c r="AM10" s="796"/>
      <c r="AN10" s="796"/>
      <c r="AO10" s="796"/>
    </row>
    <row r="11" spans="1:58" s="17" customFormat="1" ht="78.75" customHeight="1" x14ac:dyDescent="0.2">
      <c r="A11" s="301"/>
      <c r="B11" s="33"/>
      <c r="C11" s="33"/>
      <c r="D11" s="460"/>
      <c r="E11" s="300"/>
      <c r="F11" s="299"/>
      <c r="G11" s="455">
        <v>4301007</v>
      </c>
      <c r="H11" s="800" t="s">
        <v>889</v>
      </c>
      <c r="I11" s="62" t="s">
        <v>890</v>
      </c>
      <c r="J11" s="200">
        <v>12</v>
      </c>
      <c r="K11" s="801" t="s">
        <v>891</v>
      </c>
      <c r="L11" s="1498" t="s">
        <v>892</v>
      </c>
      <c r="M11" s="1450" t="s">
        <v>893</v>
      </c>
      <c r="N11" s="598">
        <f>+S11/O11</f>
        <v>0.31152144564891288</v>
      </c>
      <c r="O11" s="1499">
        <f>+S11+S12+S13</f>
        <v>176552853</v>
      </c>
      <c r="P11" s="1140" t="s">
        <v>894</v>
      </c>
      <c r="Q11" s="1140" t="s">
        <v>895</v>
      </c>
      <c r="R11" s="800" t="s">
        <v>889</v>
      </c>
      <c r="S11" s="802">
        <v>55000000</v>
      </c>
      <c r="T11" s="349" t="s">
        <v>896</v>
      </c>
      <c r="U11" s="62" t="s">
        <v>897</v>
      </c>
      <c r="V11" s="1295">
        <v>770</v>
      </c>
      <c r="W11" s="1295">
        <v>630</v>
      </c>
      <c r="X11" s="1295">
        <v>372</v>
      </c>
      <c r="Y11" s="1295">
        <v>94</v>
      </c>
      <c r="Z11" s="1295">
        <v>934</v>
      </c>
      <c r="AA11" s="1295">
        <v>0</v>
      </c>
      <c r="AB11" s="1295">
        <v>40</v>
      </c>
      <c r="AC11" s="1295">
        <v>0</v>
      </c>
      <c r="AD11" s="1295">
        <v>0</v>
      </c>
      <c r="AE11" s="1295">
        <v>0</v>
      </c>
      <c r="AF11" s="1295">
        <v>0</v>
      </c>
      <c r="AG11" s="1295">
        <v>0</v>
      </c>
      <c r="AH11" s="1295">
        <v>0</v>
      </c>
      <c r="AI11" s="1295">
        <v>0</v>
      </c>
      <c r="AJ11" s="1295">
        <v>0</v>
      </c>
      <c r="AK11" s="1295">
        <f>+Z11+Y11+X11</f>
        <v>1400</v>
      </c>
      <c r="AL11" s="1295" t="e">
        <f>+#REF!+#REF!</f>
        <v>#REF!</v>
      </c>
      <c r="AM11" s="1502">
        <v>43832</v>
      </c>
      <c r="AN11" s="1502">
        <v>44196</v>
      </c>
      <c r="AO11" s="1504" t="s">
        <v>898</v>
      </c>
    </row>
    <row r="12" spans="1:58" s="17" customFormat="1" ht="75" customHeight="1" x14ac:dyDescent="0.2">
      <c r="A12" s="301"/>
      <c r="B12" s="33"/>
      <c r="C12" s="33"/>
      <c r="D12" s="199"/>
      <c r="E12" s="33"/>
      <c r="F12" s="198"/>
      <c r="G12" s="1456">
        <v>4301037</v>
      </c>
      <c r="H12" s="1450" t="s">
        <v>899</v>
      </c>
      <c r="I12" s="1166" t="s">
        <v>900</v>
      </c>
      <c r="J12" s="1347">
        <v>12</v>
      </c>
      <c r="K12" s="214" t="s">
        <v>901</v>
      </c>
      <c r="L12" s="1498"/>
      <c r="M12" s="1450"/>
      <c r="N12" s="1500">
        <f>+(S12+S13)/O11</f>
        <v>0.68847855435108718</v>
      </c>
      <c r="O12" s="1499"/>
      <c r="P12" s="1141"/>
      <c r="Q12" s="1141"/>
      <c r="R12" s="1450" t="s">
        <v>899</v>
      </c>
      <c r="S12" s="802">
        <v>30000000</v>
      </c>
      <c r="T12" s="349" t="s">
        <v>239</v>
      </c>
      <c r="U12" s="803" t="s">
        <v>534</v>
      </c>
      <c r="V12" s="1343"/>
      <c r="W12" s="1343"/>
      <c r="X12" s="1343"/>
      <c r="Y12" s="1343"/>
      <c r="Z12" s="1343"/>
      <c r="AA12" s="1343"/>
      <c r="AB12" s="1343"/>
      <c r="AC12" s="1343"/>
      <c r="AD12" s="1343"/>
      <c r="AE12" s="1343"/>
      <c r="AF12" s="1343"/>
      <c r="AG12" s="1343"/>
      <c r="AH12" s="1343"/>
      <c r="AI12" s="1343"/>
      <c r="AJ12" s="1343"/>
      <c r="AK12" s="1343"/>
      <c r="AL12" s="1343"/>
      <c r="AM12" s="1503"/>
      <c r="AN12" s="1503"/>
      <c r="AO12" s="1505"/>
    </row>
    <row r="13" spans="1:58" s="17" customFormat="1" ht="78" customHeight="1" x14ac:dyDescent="0.2">
      <c r="A13" s="301"/>
      <c r="B13" s="33"/>
      <c r="C13" s="33"/>
      <c r="D13" s="199"/>
      <c r="E13" s="33"/>
      <c r="F13" s="198"/>
      <c r="G13" s="1456"/>
      <c r="H13" s="1450"/>
      <c r="I13" s="1168"/>
      <c r="J13" s="1347"/>
      <c r="K13" s="61" t="s">
        <v>902</v>
      </c>
      <c r="L13" s="1498"/>
      <c r="M13" s="1450"/>
      <c r="N13" s="1501"/>
      <c r="O13" s="1499"/>
      <c r="P13" s="1142"/>
      <c r="Q13" s="1142"/>
      <c r="R13" s="1450"/>
      <c r="S13" s="804">
        <f>60000000+6552853+25000000</f>
        <v>91552853</v>
      </c>
      <c r="T13" s="349" t="s">
        <v>903</v>
      </c>
      <c r="U13" s="53" t="s">
        <v>904</v>
      </c>
      <c r="V13" s="1296"/>
      <c r="W13" s="1296"/>
      <c r="X13" s="1296"/>
      <c r="Y13" s="1296"/>
      <c r="Z13" s="1296"/>
      <c r="AA13" s="1296"/>
      <c r="AB13" s="1296"/>
      <c r="AC13" s="1296"/>
      <c r="AD13" s="1296"/>
      <c r="AE13" s="1296"/>
      <c r="AF13" s="1296"/>
      <c r="AG13" s="1296"/>
      <c r="AH13" s="1296"/>
      <c r="AI13" s="1296"/>
      <c r="AJ13" s="1296"/>
      <c r="AK13" s="1296"/>
      <c r="AL13" s="1296"/>
      <c r="AM13" s="1503"/>
      <c r="AN13" s="1503"/>
      <c r="AO13" s="1505"/>
    </row>
    <row r="14" spans="1:58" s="17" customFormat="1" ht="53.25" customHeight="1" x14ac:dyDescent="0.2">
      <c r="A14" s="301"/>
      <c r="B14" s="33"/>
      <c r="C14" s="33"/>
      <c r="D14" s="199"/>
      <c r="E14" s="33"/>
      <c r="F14" s="198"/>
      <c r="G14" s="1154">
        <v>4301037</v>
      </c>
      <c r="H14" s="1166" t="s">
        <v>899</v>
      </c>
      <c r="I14" s="1166" t="s">
        <v>905</v>
      </c>
      <c r="J14" s="1241">
        <v>12</v>
      </c>
      <c r="K14" s="801" t="s">
        <v>906</v>
      </c>
      <c r="L14" s="1498" t="s">
        <v>907</v>
      </c>
      <c r="M14" s="1450" t="s">
        <v>908</v>
      </c>
      <c r="N14" s="1500">
        <f>(+S14+S15)/O14</f>
        <v>1</v>
      </c>
      <c r="O14" s="1499">
        <f>+S14+S15</f>
        <v>200000000</v>
      </c>
      <c r="P14" s="1140" t="s">
        <v>909</v>
      </c>
      <c r="Q14" s="1140" t="s">
        <v>910</v>
      </c>
      <c r="R14" s="1450" t="s">
        <v>899</v>
      </c>
      <c r="S14" s="804">
        <v>120000000</v>
      </c>
      <c r="T14" s="349" t="s">
        <v>896</v>
      </c>
      <c r="U14" s="53" t="s">
        <v>904</v>
      </c>
      <c r="V14" s="1295">
        <v>6000</v>
      </c>
      <c r="W14" s="1295">
        <v>9000</v>
      </c>
      <c r="X14" s="1295">
        <v>10500</v>
      </c>
      <c r="Y14" s="1295">
        <v>4500</v>
      </c>
      <c r="Z14" s="1295">
        <v>0</v>
      </c>
      <c r="AA14" s="1295">
        <v>0</v>
      </c>
      <c r="AB14" s="1295">
        <v>22</v>
      </c>
      <c r="AC14" s="1295">
        <v>115</v>
      </c>
      <c r="AD14" s="1295">
        <v>1</v>
      </c>
      <c r="AE14" s="1295">
        <v>0</v>
      </c>
      <c r="AF14" s="1295">
        <v>0</v>
      </c>
      <c r="AG14" s="1295">
        <v>0</v>
      </c>
      <c r="AH14" s="1295">
        <v>0</v>
      </c>
      <c r="AI14" s="1295">
        <v>59</v>
      </c>
      <c r="AJ14" s="1295">
        <v>0</v>
      </c>
      <c r="AK14" s="1295">
        <f>+SUM(V14:W14)</f>
        <v>15000</v>
      </c>
      <c r="AL14" s="1295">
        <v>0</v>
      </c>
      <c r="AM14" s="1502">
        <v>43832</v>
      </c>
      <c r="AN14" s="1502">
        <v>44196</v>
      </c>
      <c r="AO14" s="1504" t="s">
        <v>898</v>
      </c>
    </row>
    <row r="15" spans="1:58" s="17" customFormat="1" ht="69" customHeight="1" x14ac:dyDescent="0.2">
      <c r="A15" s="301"/>
      <c r="B15" s="33"/>
      <c r="C15" s="33"/>
      <c r="D15" s="199"/>
      <c r="E15" s="33"/>
      <c r="F15" s="198"/>
      <c r="G15" s="1156"/>
      <c r="H15" s="1168"/>
      <c r="I15" s="1168"/>
      <c r="J15" s="1242"/>
      <c r="K15" s="805" t="s">
        <v>911</v>
      </c>
      <c r="L15" s="1498"/>
      <c r="M15" s="1450"/>
      <c r="N15" s="1501"/>
      <c r="O15" s="1499"/>
      <c r="P15" s="1142"/>
      <c r="Q15" s="1142"/>
      <c r="R15" s="1450"/>
      <c r="S15" s="802">
        <v>80000000</v>
      </c>
      <c r="T15" s="349" t="s">
        <v>239</v>
      </c>
      <c r="U15" s="803" t="s">
        <v>534</v>
      </c>
      <c r="V15" s="1296"/>
      <c r="W15" s="1296"/>
      <c r="X15" s="1296"/>
      <c r="Y15" s="1296"/>
      <c r="Z15" s="1296"/>
      <c r="AA15" s="1296"/>
      <c r="AB15" s="1296"/>
      <c r="AC15" s="1296"/>
      <c r="AD15" s="1296"/>
      <c r="AE15" s="1296"/>
      <c r="AF15" s="1296"/>
      <c r="AG15" s="1296"/>
      <c r="AH15" s="1296"/>
      <c r="AI15" s="1296"/>
      <c r="AJ15" s="1296"/>
      <c r="AK15" s="1296"/>
      <c r="AL15" s="1296"/>
      <c r="AM15" s="1503"/>
      <c r="AN15" s="1503"/>
      <c r="AO15" s="1505"/>
    </row>
    <row r="16" spans="1:58" s="17" customFormat="1" ht="41.25" customHeight="1" x14ac:dyDescent="0.2">
      <c r="A16" s="301"/>
      <c r="B16" s="33"/>
      <c r="C16" s="33"/>
      <c r="D16" s="199"/>
      <c r="E16" s="33"/>
      <c r="F16" s="198"/>
      <c r="G16" s="1154">
        <v>4301037</v>
      </c>
      <c r="H16" s="1166" t="s">
        <v>899</v>
      </c>
      <c r="I16" s="1166" t="s">
        <v>912</v>
      </c>
      <c r="J16" s="1241">
        <v>12</v>
      </c>
      <c r="K16" s="214" t="s">
        <v>913</v>
      </c>
      <c r="L16" s="1498" t="s">
        <v>914</v>
      </c>
      <c r="M16" s="1450" t="s">
        <v>915</v>
      </c>
      <c r="N16" s="1500">
        <f>(+S16+S17)/O16</f>
        <v>0.46043165467625902</v>
      </c>
      <c r="O16" s="1499">
        <f>+S16+S17+S18</f>
        <v>139000000</v>
      </c>
      <c r="P16" s="1140" t="s">
        <v>916</v>
      </c>
      <c r="Q16" s="1140" t="s">
        <v>917</v>
      </c>
      <c r="R16" s="1450" t="s">
        <v>899</v>
      </c>
      <c r="S16" s="802">
        <v>9000000</v>
      </c>
      <c r="T16" s="349" t="s">
        <v>239</v>
      </c>
      <c r="U16" s="803" t="s">
        <v>534</v>
      </c>
      <c r="V16" s="1295">
        <v>1666</v>
      </c>
      <c r="W16" s="1295">
        <v>1507</v>
      </c>
      <c r="X16" s="1295">
        <v>1400</v>
      </c>
      <c r="Y16" s="1295">
        <v>350</v>
      </c>
      <c r="Z16" s="1295">
        <v>450</v>
      </c>
      <c r="AA16" s="1295">
        <v>973</v>
      </c>
      <c r="AB16" s="1295">
        <v>0</v>
      </c>
      <c r="AC16" s="1295">
        <v>0</v>
      </c>
      <c r="AD16" s="1295">
        <v>0</v>
      </c>
      <c r="AE16" s="1295">
        <v>0</v>
      </c>
      <c r="AF16" s="1295">
        <v>0</v>
      </c>
      <c r="AG16" s="1295">
        <v>0</v>
      </c>
      <c r="AH16" s="1295">
        <v>0</v>
      </c>
      <c r="AI16" s="1295">
        <v>0</v>
      </c>
      <c r="AJ16" s="1295">
        <v>0</v>
      </c>
      <c r="AK16" s="1295">
        <f>+SUM(V16:W16)</f>
        <v>3173</v>
      </c>
      <c r="AL16" s="1295" t="e">
        <f>+#REF!+#REF!</f>
        <v>#REF!</v>
      </c>
      <c r="AM16" s="1502">
        <v>43832</v>
      </c>
      <c r="AN16" s="1502">
        <v>44196</v>
      </c>
      <c r="AO16" s="1504" t="s">
        <v>898</v>
      </c>
    </row>
    <row r="17" spans="1:41" s="17" customFormat="1" ht="56.25" customHeight="1" x14ac:dyDescent="0.2">
      <c r="A17" s="301"/>
      <c r="B17" s="33"/>
      <c r="C17" s="33"/>
      <c r="D17" s="199"/>
      <c r="E17" s="33"/>
      <c r="F17" s="198"/>
      <c r="G17" s="1156"/>
      <c r="H17" s="1168"/>
      <c r="I17" s="1168"/>
      <c r="J17" s="1242"/>
      <c r="K17" s="205" t="s">
        <v>918</v>
      </c>
      <c r="L17" s="1498"/>
      <c r="M17" s="1450"/>
      <c r="N17" s="1501"/>
      <c r="O17" s="1499"/>
      <c r="P17" s="1141"/>
      <c r="Q17" s="1141"/>
      <c r="R17" s="1450"/>
      <c r="S17" s="802">
        <v>55000000</v>
      </c>
      <c r="T17" s="349" t="s">
        <v>903</v>
      </c>
      <c r="U17" s="62" t="s">
        <v>904</v>
      </c>
      <c r="V17" s="1343"/>
      <c r="W17" s="1343"/>
      <c r="X17" s="1343"/>
      <c r="Y17" s="1343"/>
      <c r="Z17" s="1343"/>
      <c r="AA17" s="1343"/>
      <c r="AB17" s="1343"/>
      <c r="AC17" s="1343"/>
      <c r="AD17" s="1343"/>
      <c r="AE17" s="1343"/>
      <c r="AF17" s="1343"/>
      <c r="AG17" s="1343"/>
      <c r="AH17" s="1343"/>
      <c r="AI17" s="1343"/>
      <c r="AJ17" s="1343"/>
      <c r="AK17" s="1343"/>
      <c r="AL17" s="1343"/>
      <c r="AM17" s="1503"/>
      <c r="AN17" s="1503"/>
      <c r="AO17" s="1505"/>
    </row>
    <row r="18" spans="1:41" s="17" customFormat="1" ht="166.5" customHeight="1" x14ac:dyDescent="0.2">
      <c r="A18" s="301"/>
      <c r="B18" s="33"/>
      <c r="C18" s="33"/>
      <c r="D18" s="199"/>
      <c r="E18" s="33"/>
      <c r="F18" s="198"/>
      <c r="G18" s="186" t="s">
        <v>919</v>
      </c>
      <c r="H18" s="187" t="s">
        <v>920</v>
      </c>
      <c r="I18" s="62" t="s">
        <v>921</v>
      </c>
      <c r="J18" s="200">
        <v>1</v>
      </c>
      <c r="K18" s="61" t="s">
        <v>922</v>
      </c>
      <c r="L18" s="1498"/>
      <c r="M18" s="1450"/>
      <c r="N18" s="598">
        <f>+S18/O16</f>
        <v>0.53956834532374098</v>
      </c>
      <c r="O18" s="1499"/>
      <c r="P18" s="1142"/>
      <c r="Q18" s="1142"/>
      <c r="R18" s="158" t="s">
        <v>920</v>
      </c>
      <c r="S18" s="806">
        <v>75000000</v>
      </c>
      <c r="T18" s="349" t="s">
        <v>903</v>
      </c>
      <c r="U18" s="62" t="s">
        <v>904</v>
      </c>
      <c r="V18" s="1296"/>
      <c r="W18" s="1296"/>
      <c r="X18" s="1296"/>
      <c r="Y18" s="1296"/>
      <c r="Z18" s="1296"/>
      <c r="AA18" s="1296"/>
      <c r="AB18" s="1296"/>
      <c r="AC18" s="1296"/>
      <c r="AD18" s="1296"/>
      <c r="AE18" s="1296"/>
      <c r="AF18" s="1296"/>
      <c r="AG18" s="1296"/>
      <c r="AH18" s="1296"/>
      <c r="AI18" s="1296"/>
      <c r="AJ18" s="1296"/>
      <c r="AK18" s="1296"/>
      <c r="AL18" s="1296"/>
      <c r="AM18" s="1503"/>
      <c r="AN18" s="1503"/>
      <c r="AO18" s="1505"/>
    </row>
    <row r="19" spans="1:41" s="17" customFormat="1" ht="90" customHeight="1" x14ac:dyDescent="0.2">
      <c r="A19" s="301"/>
      <c r="B19" s="33"/>
      <c r="C19" s="33"/>
      <c r="D19" s="199"/>
      <c r="E19" s="33"/>
      <c r="F19" s="198"/>
      <c r="G19" s="186">
        <v>4301037</v>
      </c>
      <c r="H19" s="187" t="s">
        <v>899</v>
      </c>
      <c r="I19" s="158" t="s">
        <v>912</v>
      </c>
      <c r="J19" s="200">
        <v>12</v>
      </c>
      <c r="K19" s="214" t="s">
        <v>923</v>
      </c>
      <c r="L19" s="516" t="s">
        <v>924</v>
      </c>
      <c r="M19" s="158" t="s">
        <v>925</v>
      </c>
      <c r="N19" s="598">
        <f>+S19/O19</f>
        <v>1</v>
      </c>
      <c r="O19" s="807">
        <f>+S19</f>
        <v>20000000</v>
      </c>
      <c r="P19" s="62" t="s">
        <v>926</v>
      </c>
      <c r="Q19" s="62" t="s">
        <v>927</v>
      </c>
      <c r="R19" s="158" t="s">
        <v>899</v>
      </c>
      <c r="S19" s="806">
        <v>20000000</v>
      </c>
      <c r="T19" s="349" t="s">
        <v>239</v>
      </c>
      <c r="U19" s="803" t="s">
        <v>534</v>
      </c>
      <c r="V19" s="506">
        <v>1700</v>
      </c>
      <c r="W19" s="506">
        <v>1500</v>
      </c>
      <c r="X19" s="506">
        <v>1800</v>
      </c>
      <c r="Y19" s="506">
        <v>1000</v>
      </c>
      <c r="Z19" s="506">
        <v>400</v>
      </c>
      <c r="AA19" s="506">
        <v>0</v>
      </c>
      <c r="AB19" s="506">
        <v>0</v>
      </c>
      <c r="AC19" s="506">
        <v>0</v>
      </c>
      <c r="AD19" s="506">
        <v>0</v>
      </c>
      <c r="AE19" s="506">
        <v>0</v>
      </c>
      <c r="AF19" s="506">
        <v>0</v>
      </c>
      <c r="AG19" s="506">
        <v>0</v>
      </c>
      <c r="AH19" s="506">
        <v>0</v>
      </c>
      <c r="AI19" s="506">
        <v>0</v>
      </c>
      <c r="AJ19" s="506">
        <v>0</v>
      </c>
      <c r="AK19" s="506">
        <f>+SUM(V19:W19)</f>
        <v>3200</v>
      </c>
      <c r="AL19" s="526" t="e">
        <f>+#REF!+#REF!</f>
        <v>#REF!</v>
      </c>
      <c r="AM19" s="808">
        <v>43832</v>
      </c>
      <c r="AN19" s="808">
        <v>44196</v>
      </c>
      <c r="AO19" s="809" t="s">
        <v>898</v>
      </c>
    </row>
    <row r="20" spans="1:41" s="17" customFormat="1" ht="152.25" customHeight="1" x14ac:dyDescent="0.2">
      <c r="A20" s="301"/>
      <c r="B20" s="33"/>
      <c r="C20" s="33"/>
      <c r="D20" s="206"/>
      <c r="E20" s="207"/>
      <c r="F20" s="208"/>
      <c r="G20" s="186">
        <v>4301037</v>
      </c>
      <c r="H20" s="187" t="s">
        <v>899</v>
      </c>
      <c r="I20" s="158" t="s">
        <v>912</v>
      </c>
      <c r="J20" s="200">
        <v>12</v>
      </c>
      <c r="K20" s="214" t="s">
        <v>928</v>
      </c>
      <c r="L20" s="516" t="s">
        <v>929</v>
      </c>
      <c r="M20" s="158" t="s">
        <v>930</v>
      </c>
      <c r="N20" s="598">
        <f>+S20/O20</f>
        <v>1</v>
      </c>
      <c r="O20" s="807">
        <f>+S20</f>
        <v>40000000</v>
      </c>
      <c r="P20" s="62" t="s">
        <v>931</v>
      </c>
      <c r="Q20" s="62" t="s">
        <v>932</v>
      </c>
      <c r="R20" s="158" t="s">
        <v>899</v>
      </c>
      <c r="S20" s="806">
        <v>40000000</v>
      </c>
      <c r="T20" s="349" t="s">
        <v>903</v>
      </c>
      <c r="U20" s="62" t="s">
        <v>904</v>
      </c>
      <c r="V20" s="484">
        <v>3380</v>
      </c>
      <c r="W20" s="484">
        <v>460</v>
      </c>
      <c r="X20" s="484">
        <v>0</v>
      </c>
      <c r="Y20" s="484">
        <v>0</v>
      </c>
      <c r="Z20" s="484">
        <v>3840</v>
      </c>
      <c r="AA20" s="484">
        <v>0</v>
      </c>
      <c r="AB20" s="484">
        <v>0</v>
      </c>
      <c r="AC20" s="484">
        <v>0</v>
      </c>
      <c r="AD20" s="484">
        <v>0</v>
      </c>
      <c r="AE20" s="484">
        <v>0</v>
      </c>
      <c r="AF20" s="484">
        <v>0</v>
      </c>
      <c r="AG20" s="484">
        <v>0</v>
      </c>
      <c r="AH20" s="484">
        <v>0</v>
      </c>
      <c r="AI20" s="484">
        <v>0</v>
      </c>
      <c r="AJ20" s="484">
        <v>0</v>
      </c>
      <c r="AK20" s="484">
        <f>+SUM(V20:W20)</f>
        <v>3840</v>
      </c>
      <c r="AL20" s="526" t="e">
        <f>+#REF!+#REF!</f>
        <v>#REF!</v>
      </c>
      <c r="AM20" s="810">
        <v>43832</v>
      </c>
      <c r="AN20" s="810">
        <v>44196</v>
      </c>
      <c r="AO20" s="809" t="s">
        <v>898</v>
      </c>
    </row>
    <row r="21" spans="1:41" s="17" customFormat="1" ht="15.75" x14ac:dyDescent="0.2">
      <c r="A21" s="811"/>
      <c r="B21" s="750"/>
      <c r="C21" s="812"/>
      <c r="D21" s="813">
        <v>40</v>
      </c>
      <c r="E21" s="814" t="s">
        <v>236</v>
      </c>
      <c r="F21" s="815"/>
      <c r="G21" s="421"/>
      <c r="H21" s="308"/>
      <c r="I21" s="308"/>
      <c r="J21" s="314"/>
      <c r="K21" s="794"/>
      <c r="L21" s="421"/>
      <c r="M21" s="797"/>
      <c r="N21" s="733"/>
      <c r="O21" s="796"/>
      <c r="P21" s="797"/>
      <c r="Q21" s="797"/>
      <c r="R21" s="308"/>
      <c r="S21" s="308"/>
      <c r="T21" s="816"/>
      <c r="U21" s="817"/>
      <c r="V21" s="796"/>
      <c r="W21" s="796"/>
      <c r="X21" s="796"/>
      <c r="Y21" s="796"/>
      <c r="Z21" s="796"/>
      <c r="AA21" s="796"/>
      <c r="AB21" s="796"/>
      <c r="AC21" s="796"/>
      <c r="AD21" s="796"/>
      <c r="AE21" s="796"/>
      <c r="AF21" s="796"/>
      <c r="AG21" s="796"/>
      <c r="AH21" s="796"/>
      <c r="AI21" s="796"/>
      <c r="AJ21" s="796"/>
      <c r="AK21" s="796"/>
      <c r="AL21" s="796"/>
      <c r="AM21" s="818"/>
      <c r="AN21" s="818"/>
      <c r="AO21" s="796"/>
    </row>
    <row r="22" spans="1:41" s="16" customFormat="1" ht="51" customHeight="1" x14ac:dyDescent="0.2">
      <c r="A22" s="123"/>
      <c r="B22" s="183"/>
      <c r="C22" s="183"/>
      <c r="D22" s="1506"/>
      <c r="E22" s="1182"/>
      <c r="F22" s="1183"/>
      <c r="G22" s="1456">
        <v>4302075</v>
      </c>
      <c r="H22" s="1450" t="s">
        <v>933</v>
      </c>
      <c r="I22" s="1450" t="s">
        <v>934</v>
      </c>
      <c r="J22" s="1451">
        <v>25</v>
      </c>
      <c r="K22" s="1507" t="s">
        <v>935</v>
      </c>
      <c r="L22" s="1498" t="s">
        <v>936</v>
      </c>
      <c r="M22" s="1508" t="s">
        <v>937</v>
      </c>
      <c r="N22" s="1457">
        <f>+(S22+S23)/O22</f>
        <v>1</v>
      </c>
      <c r="O22" s="1509">
        <f>+S22+S23</f>
        <v>793225262</v>
      </c>
      <c r="P22" s="1450" t="s">
        <v>938</v>
      </c>
      <c r="Q22" s="1450" t="s">
        <v>939</v>
      </c>
      <c r="R22" s="1450" t="s">
        <v>933</v>
      </c>
      <c r="S22" s="819">
        <v>543825727</v>
      </c>
      <c r="T22" s="349" t="s">
        <v>239</v>
      </c>
      <c r="U22" s="803" t="s">
        <v>534</v>
      </c>
      <c r="V22" s="1498">
        <v>300</v>
      </c>
      <c r="W22" s="1498">
        <v>710</v>
      </c>
      <c r="X22" s="1498">
        <v>317</v>
      </c>
      <c r="Y22" s="1498">
        <v>633</v>
      </c>
      <c r="Z22" s="1498">
        <v>0</v>
      </c>
      <c r="AA22" s="1498">
        <v>0</v>
      </c>
      <c r="AB22" s="1498">
        <v>0</v>
      </c>
      <c r="AC22" s="1498">
        <v>0</v>
      </c>
      <c r="AD22" s="1498">
        <v>0</v>
      </c>
      <c r="AE22" s="1498">
        <v>0</v>
      </c>
      <c r="AF22" s="1498">
        <v>0</v>
      </c>
      <c r="AG22" s="1498">
        <v>0</v>
      </c>
      <c r="AH22" s="1498">
        <v>0</v>
      </c>
      <c r="AI22" s="1498">
        <v>60</v>
      </c>
      <c r="AJ22" s="1498">
        <v>0</v>
      </c>
      <c r="AK22" s="1498">
        <f>SUM(X22:AI23)</f>
        <v>1010</v>
      </c>
      <c r="AL22" s="1511" t="e">
        <f>+#REF!+#REF!</f>
        <v>#REF!</v>
      </c>
      <c r="AM22" s="1513">
        <v>43832</v>
      </c>
      <c r="AN22" s="1513">
        <v>44196</v>
      </c>
      <c r="AO22" s="1498" t="s">
        <v>940</v>
      </c>
    </row>
    <row r="23" spans="1:41" s="17" customFormat="1" ht="53.25" customHeight="1" x14ac:dyDescent="0.2">
      <c r="A23" s="301"/>
      <c r="B23" s="33"/>
      <c r="C23" s="33"/>
      <c r="D23" s="1284"/>
      <c r="E23" s="1139"/>
      <c r="F23" s="1138"/>
      <c r="G23" s="1456"/>
      <c r="H23" s="1450"/>
      <c r="I23" s="1450"/>
      <c r="J23" s="1451"/>
      <c r="K23" s="1507"/>
      <c r="L23" s="1498"/>
      <c r="M23" s="1508"/>
      <c r="N23" s="1457"/>
      <c r="O23" s="1510"/>
      <c r="P23" s="1450"/>
      <c r="Q23" s="1450"/>
      <c r="R23" s="1450"/>
      <c r="S23" s="802">
        <v>249399535</v>
      </c>
      <c r="T23" s="349" t="s">
        <v>903</v>
      </c>
      <c r="U23" s="53" t="s">
        <v>904</v>
      </c>
      <c r="V23" s="1498"/>
      <c r="W23" s="1498"/>
      <c r="X23" s="1498"/>
      <c r="Y23" s="1498"/>
      <c r="Z23" s="1498"/>
      <c r="AA23" s="1498"/>
      <c r="AB23" s="1498"/>
      <c r="AC23" s="1498"/>
      <c r="AD23" s="1498"/>
      <c r="AE23" s="1498"/>
      <c r="AF23" s="1498"/>
      <c r="AG23" s="1498"/>
      <c r="AH23" s="1498"/>
      <c r="AI23" s="1498"/>
      <c r="AJ23" s="1498"/>
      <c r="AK23" s="1498"/>
      <c r="AL23" s="1512"/>
      <c r="AM23" s="1513"/>
      <c r="AN23" s="1513"/>
      <c r="AO23" s="1498"/>
    </row>
    <row r="24" spans="1:41" s="17" customFormat="1" ht="107.25" customHeight="1" x14ac:dyDescent="0.2">
      <c r="A24" s="301"/>
      <c r="B24" s="33"/>
      <c r="C24" s="33"/>
      <c r="D24" s="1284"/>
      <c r="E24" s="1139"/>
      <c r="F24" s="1138"/>
      <c r="G24" s="455">
        <v>4302075</v>
      </c>
      <c r="H24" s="158" t="s">
        <v>933</v>
      </c>
      <c r="I24" s="158" t="s">
        <v>941</v>
      </c>
      <c r="J24" s="200">
        <v>1</v>
      </c>
      <c r="K24" s="214">
        <v>4</v>
      </c>
      <c r="L24" s="516" t="s">
        <v>942</v>
      </c>
      <c r="M24" s="505" t="s">
        <v>943</v>
      </c>
      <c r="N24" s="378">
        <f>+S24/O24</f>
        <v>1</v>
      </c>
      <c r="O24" s="802">
        <v>30000000</v>
      </c>
      <c r="P24" s="53" t="s">
        <v>944</v>
      </c>
      <c r="Q24" s="53" t="s">
        <v>945</v>
      </c>
      <c r="R24" s="158" t="s">
        <v>933</v>
      </c>
      <c r="S24" s="802">
        <v>30000000</v>
      </c>
      <c r="T24" s="349" t="s">
        <v>239</v>
      </c>
      <c r="U24" s="803" t="s">
        <v>534</v>
      </c>
      <c r="V24" s="484">
        <v>82</v>
      </c>
      <c r="W24" s="484">
        <v>98</v>
      </c>
      <c r="X24" s="484">
        <v>60</v>
      </c>
      <c r="Y24" s="484">
        <v>75</v>
      </c>
      <c r="Z24" s="484">
        <v>45</v>
      </c>
      <c r="AA24" s="484">
        <v>0</v>
      </c>
      <c r="AB24" s="484">
        <v>0</v>
      </c>
      <c r="AC24" s="484">
        <v>0</v>
      </c>
      <c r="AD24" s="484">
        <v>0</v>
      </c>
      <c r="AE24" s="484">
        <v>0</v>
      </c>
      <c r="AF24" s="484">
        <v>0</v>
      </c>
      <c r="AG24" s="484">
        <v>0</v>
      </c>
      <c r="AH24" s="484">
        <v>0</v>
      </c>
      <c r="AI24" s="484">
        <v>50</v>
      </c>
      <c r="AJ24" s="484">
        <v>0</v>
      </c>
      <c r="AK24" s="484">
        <f>+V24+W24</f>
        <v>180</v>
      </c>
      <c r="AL24" s="484">
        <v>0</v>
      </c>
      <c r="AM24" s="810">
        <v>44045</v>
      </c>
      <c r="AN24" s="810">
        <v>44196</v>
      </c>
      <c r="AO24" s="516" t="s">
        <v>940</v>
      </c>
    </row>
    <row r="25" spans="1:41" s="17" customFormat="1" ht="24.75" customHeight="1" x14ac:dyDescent="0.2">
      <c r="A25" s="293"/>
      <c r="B25" s="207"/>
      <c r="C25" s="207"/>
      <c r="D25" s="820"/>
      <c r="E25" s="292"/>
      <c r="F25" s="291"/>
      <c r="G25" s="291"/>
      <c r="H25" s="821"/>
      <c r="I25" s="822"/>
      <c r="J25" s="99"/>
      <c r="K25" s="214"/>
      <c r="L25" s="200"/>
      <c r="M25" s="98"/>
      <c r="N25" s="378"/>
      <c r="O25" s="102">
        <f>SUM(O11:O24)</f>
        <v>1398778115</v>
      </c>
      <c r="P25" s="62"/>
      <c r="Q25" s="62"/>
      <c r="R25" s="62"/>
      <c r="S25" s="102">
        <f>SUM(S11:S24)</f>
        <v>1398778115</v>
      </c>
      <c r="T25" s="214"/>
      <c r="U25" s="98"/>
      <c r="V25" s="217"/>
      <c r="W25" s="217"/>
      <c r="X25" s="217"/>
      <c r="Y25" s="217"/>
      <c r="Z25" s="217"/>
      <c r="AA25" s="217"/>
      <c r="AB25" s="217"/>
      <c r="AC25" s="217"/>
      <c r="AD25" s="217"/>
      <c r="AE25" s="217"/>
      <c r="AF25" s="217"/>
      <c r="AG25" s="217"/>
      <c r="AH25" s="217"/>
      <c r="AI25" s="217"/>
      <c r="AJ25" s="217"/>
      <c r="AK25" s="217"/>
      <c r="AL25" s="217"/>
      <c r="AM25" s="166"/>
      <c r="AN25" s="106"/>
      <c r="AO25" s="107"/>
    </row>
    <row r="26" spans="1:41" s="17" customFormat="1" ht="15" x14ac:dyDescent="0.2">
      <c r="A26" s="197"/>
      <c r="H26" s="823"/>
      <c r="I26" s="824"/>
      <c r="J26" s="16"/>
      <c r="K26" s="225"/>
      <c r="L26" s="226"/>
      <c r="M26" s="219"/>
      <c r="N26" s="825"/>
      <c r="O26" s="231"/>
      <c r="P26" s="469"/>
      <c r="Q26" s="469"/>
      <c r="R26" s="469"/>
      <c r="S26" s="235"/>
      <c r="T26" s="225"/>
      <c r="U26" s="219"/>
      <c r="V26" s="449"/>
      <c r="W26" s="449"/>
      <c r="X26" s="449"/>
      <c r="Y26" s="449"/>
      <c r="Z26" s="449"/>
      <c r="AA26" s="449"/>
      <c r="AB26" s="449"/>
      <c r="AC26" s="449"/>
      <c r="AD26" s="449"/>
      <c r="AE26" s="449"/>
      <c r="AF26" s="449"/>
      <c r="AG26" s="449"/>
      <c r="AH26" s="449"/>
      <c r="AI26" s="449"/>
      <c r="AJ26" s="449"/>
      <c r="AK26" s="449"/>
      <c r="AL26" s="449"/>
      <c r="AM26" s="826"/>
      <c r="AN26" s="229"/>
      <c r="AO26" s="230"/>
    </row>
    <row r="27" spans="1:41" s="17" customFormat="1" ht="27" customHeight="1" x14ac:dyDescent="0.2">
      <c r="A27" s="197"/>
      <c r="H27" s="823"/>
      <c r="I27" s="824"/>
      <c r="J27" s="16"/>
      <c r="K27" s="225"/>
      <c r="L27" s="226"/>
      <c r="M27" s="219"/>
      <c r="N27" s="825"/>
      <c r="O27" s="231"/>
      <c r="P27" s="469"/>
      <c r="Q27" s="469"/>
      <c r="R27" s="469"/>
      <c r="S27" s="235"/>
      <c r="T27" s="225"/>
      <c r="U27" s="219"/>
      <c r="V27" s="449"/>
      <c r="W27" s="449"/>
      <c r="X27" s="449"/>
      <c r="Y27" s="449"/>
      <c r="Z27" s="449"/>
      <c r="AA27" s="449"/>
      <c r="AB27" s="449"/>
      <c r="AC27" s="449"/>
      <c r="AD27" s="449"/>
      <c r="AE27" s="449"/>
      <c r="AF27" s="449"/>
      <c r="AG27" s="449"/>
      <c r="AH27" s="449"/>
      <c r="AI27" s="449"/>
      <c r="AJ27" s="449"/>
      <c r="AK27" s="449"/>
      <c r="AL27" s="449"/>
      <c r="AM27" s="826"/>
      <c r="AN27" s="229"/>
      <c r="AO27" s="230"/>
    </row>
    <row r="28" spans="1:41" s="17" customFormat="1" ht="27" customHeight="1" x14ac:dyDescent="0.2">
      <c r="A28" s="197"/>
      <c r="B28" s="207"/>
      <c r="C28" s="207"/>
      <c r="D28" s="207"/>
      <c r="E28" s="207"/>
      <c r="F28" s="827"/>
      <c r="G28" s="207"/>
      <c r="I28" s="824"/>
      <c r="J28" s="16"/>
      <c r="K28" s="225"/>
      <c r="L28" s="226"/>
      <c r="M28" s="219"/>
      <c r="N28" s="825"/>
      <c r="O28" s="231"/>
      <c r="P28" s="469"/>
      <c r="Q28" s="469"/>
      <c r="R28" s="469"/>
      <c r="S28" s="235"/>
      <c r="T28" s="225"/>
      <c r="U28" s="219"/>
      <c r="V28" s="449"/>
      <c r="W28" s="449"/>
      <c r="X28" s="449"/>
      <c r="Y28" s="449"/>
      <c r="Z28" s="449"/>
      <c r="AA28" s="449"/>
      <c r="AB28" s="449"/>
      <c r="AC28" s="449"/>
      <c r="AD28" s="449"/>
      <c r="AE28" s="449"/>
      <c r="AF28" s="449"/>
      <c r="AG28" s="449"/>
      <c r="AH28" s="449"/>
      <c r="AI28" s="449"/>
      <c r="AJ28" s="449"/>
      <c r="AK28" s="449"/>
      <c r="AL28" s="449"/>
      <c r="AM28" s="826"/>
      <c r="AN28" s="229"/>
      <c r="AO28" s="230"/>
    </row>
    <row r="29" spans="1:41" s="17" customFormat="1" ht="27" customHeight="1" x14ac:dyDescent="0.25">
      <c r="B29" s="285"/>
      <c r="C29" s="828"/>
      <c r="D29" s="829" t="s">
        <v>946</v>
      </c>
      <c r="E29" s="829"/>
      <c r="F29" s="829"/>
      <c r="J29" s="121"/>
      <c r="K29" s="121"/>
      <c r="L29" s="121"/>
      <c r="M29" s="219"/>
      <c r="N29" s="825"/>
      <c r="O29" s="231"/>
      <c r="P29" s="469"/>
      <c r="Q29" s="469"/>
      <c r="R29" s="469"/>
      <c r="S29" s="235"/>
      <c r="T29" s="225"/>
      <c r="U29" s="219"/>
      <c r="V29" s="449"/>
      <c r="W29" s="449"/>
      <c r="X29" s="449"/>
      <c r="Y29" s="449"/>
      <c r="Z29" s="449"/>
      <c r="AA29" s="449"/>
      <c r="AB29" s="449"/>
      <c r="AC29" s="449"/>
      <c r="AD29" s="449"/>
      <c r="AE29" s="449"/>
      <c r="AF29" s="449"/>
      <c r="AG29" s="449"/>
      <c r="AH29" s="449"/>
      <c r="AI29" s="449"/>
      <c r="AJ29" s="449"/>
      <c r="AK29" s="449"/>
      <c r="AL29" s="449"/>
      <c r="AM29" s="826"/>
      <c r="AN29" s="229"/>
      <c r="AO29" s="230"/>
    </row>
    <row r="30" spans="1:41" s="17" customFormat="1" ht="27" customHeight="1" x14ac:dyDescent="0.25">
      <c r="B30" s="830"/>
      <c r="C30" s="234"/>
      <c r="D30" s="121" t="s">
        <v>947</v>
      </c>
      <c r="E30" s="121"/>
      <c r="F30" s="121"/>
      <c r="J30" s="220"/>
      <c r="K30" s="220"/>
      <c r="L30" s="220"/>
      <c r="T30" s="225"/>
      <c r="U30" s="219"/>
      <c r="V30" s="449"/>
      <c r="W30" s="449"/>
      <c r="X30" s="449"/>
      <c r="Y30" s="449"/>
      <c r="Z30" s="449"/>
      <c r="AA30" s="449"/>
      <c r="AB30" s="449"/>
      <c r="AC30" s="449"/>
      <c r="AD30" s="449"/>
      <c r="AE30" s="449"/>
      <c r="AF30" s="449"/>
      <c r="AG30" s="449"/>
      <c r="AH30" s="449"/>
      <c r="AI30" s="449"/>
      <c r="AJ30" s="449"/>
      <c r="AK30" s="449"/>
      <c r="AL30" s="449"/>
      <c r="AM30" s="826"/>
      <c r="AN30" s="229"/>
      <c r="AO30" s="230"/>
    </row>
    <row r="31" spans="1:41" ht="12" customHeight="1" x14ac:dyDescent="0.25">
      <c r="C31" s="220"/>
      <c r="D31" s="121"/>
      <c r="E31" s="121"/>
      <c r="F31" s="121"/>
      <c r="G31" s="121"/>
      <c r="H31" s="121"/>
      <c r="I31" s="220"/>
      <c r="J31" s="220"/>
      <c r="K31" s="220"/>
      <c r="L31" s="220"/>
    </row>
    <row r="32" spans="1:41" ht="15" customHeight="1" x14ac:dyDescent="0.2">
      <c r="C32" s="2"/>
      <c r="D32" s="225"/>
      <c r="E32" s="115"/>
      <c r="F32" s="109"/>
      <c r="G32" s="620"/>
      <c r="H32" s="112"/>
      <c r="I32" s="280"/>
      <c r="J32" s="280"/>
      <c r="K32" s="280"/>
      <c r="L32" s="120"/>
    </row>
  </sheetData>
  <sheetProtection password="A60F" sheet="1" objects="1" scenarios="1"/>
  <mergeCells count="159">
    <mergeCell ref="AO22:AO23"/>
    <mergeCell ref="AE22:AE23"/>
    <mergeCell ref="AF22:AF23"/>
    <mergeCell ref="AG22:AG23"/>
    <mergeCell ref="AH22:AH23"/>
    <mergeCell ref="AI22:AI23"/>
    <mergeCell ref="AJ22:AJ23"/>
    <mergeCell ref="AM16:AM18"/>
    <mergeCell ref="AN16:AN18"/>
    <mergeCell ref="AM22:AM23"/>
    <mergeCell ref="AN22:AN23"/>
    <mergeCell ref="W16:W18"/>
    <mergeCell ref="X16:X18"/>
    <mergeCell ref="J22:J23"/>
    <mergeCell ref="K22:K23"/>
    <mergeCell ref="L22:L23"/>
    <mergeCell ref="M22:M23"/>
    <mergeCell ref="N22:N23"/>
    <mergeCell ref="O22:O23"/>
    <mergeCell ref="AL16:AL18"/>
    <mergeCell ref="P22:P23"/>
    <mergeCell ref="Q22:Q23"/>
    <mergeCell ref="R22:R23"/>
    <mergeCell ref="V22:V23"/>
    <mergeCell ref="W22:W23"/>
    <mergeCell ref="X22:X23"/>
    <mergeCell ref="Y16:Y18"/>
    <mergeCell ref="Y22:Y23"/>
    <mergeCell ref="Z22:Z23"/>
    <mergeCell ref="AA22:AA23"/>
    <mergeCell ref="AB22:AB23"/>
    <mergeCell ref="AC22:AC23"/>
    <mergeCell ref="AD22:AD23"/>
    <mergeCell ref="AK22:AK23"/>
    <mergeCell ref="AL22:AL23"/>
    <mergeCell ref="W14:W15"/>
    <mergeCell ref="X14:X15"/>
    <mergeCell ref="AO16:AO18"/>
    <mergeCell ref="D22:D24"/>
    <mergeCell ref="E22:E24"/>
    <mergeCell ref="F22:F24"/>
    <mergeCell ref="G22:G23"/>
    <mergeCell ref="H22:H23"/>
    <mergeCell ref="I22:I23"/>
    <mergeCell ref="AF16:AF18"/>
    <mergeCell ref="AG16:AG18"/>
    <mergeCell ref="AH16:AH18"/>
    <mergeCell ref="AI16:AI18"/>
    <mergeCell ref="AJ16:AJ18"/>
    <mergeCell ref="AK16:AK18"/>
    <mergeCell ref="Z16:Z18"/>
    <mergeCell ref="AA16:AA18"/>
    <mergeCell ref="AB16:AB18"/>
    <mergeCell ref="AC16:AC18"/>
    <mergeCell ref="AD16:AD18"/>
    <mergeCell ref="AE16:AE18"/>
    <mergeCell ref="Q16:Q18"/>
    <mergeCell ref="R16:R17"/>
    <mergeCell ref="V16:V18"/>
    <mergeCell ref="R14:R15"/>
    <mergeCell ref="V14:V15"/>
    <mergeCell ref="AO14:AO15"/>
    <mergeCell ref="G16:G17"/>
    <mergeCell ref="H16:H17"/>
    <mergeCell ref="I16:I17"/>
    <mergeCell ref="J16:J17"/>
    <mergeCell ref="L16:L18"/>
    <mergeCell ref="M16:M18"/>
    <mergeCell ref="N16:N17"/>
    <mergeCell ref="O16:O18"/>
    <mergeCell ref="P16:P18"/>
    <mergeCell ref="AI14:AI15"/>
    <mergeCell ref="AJ14:AJ15"/>
    <mergeCell ref="AK14:AK15"/>
    <mergeCell ref="AL14:AL15"/>
    <mergeCell ref="AM14:AM15"/>
    <mergeCell ref="AN14:AN15"/>
    <mergeCell ref="AC14:AC15"/>
    <mergeCell ref="AD14:AD15"/>
    <mergeCell ref="AE14:AE15"/>
    <mergeCell ref="AF14:AF15"/>
    <mergeCell ref="AG14:AG15"/>
    <mergeCell ref="AH14:AH15"/>
    <mergeCell ref="X11:X13"/>
    <mergeCell ref="Y11:Y13"/>
    <mergeCell ref="Z11:Z13"/>
    <mergeCell ref="AA11:AA13"/>
    <mergeCell ref="AB11:AB13"/>
    <mergeCell ref="AC11:AC13"/>
    <mergeCell ref="G14:G15"/>
    <mergeCell ref="H14:H15"/>
    <mergeCell ref="I14:I15"/>
    <mergeCell ref="J14:J15"/>
    <mergeCell ref="L14:L15"/>
    <mergeCell ref="M14:M15"/>
    <mergeCell ref="G12:G13"/>
    <mergeCell ref="H12:H13"/>
    <mergeCell ref="I12:I13"/>
    <mergeCell ref="J12:J13"/>
    <mergeCell ref="Y14:Y15"/>
    <mergeCell ref="Z14:Z15"/>
    <mergeCell ref="AA14:AA15"/>
    <mergeCell ref="AB14:AB15"/>
    <mergeCell ref="N14:N15"/>
    <mergeCell ref="O14:O15"/>
    <mergeCell ref="P14:P15"/>
    <mergeCell ref="Q14:Q15"/>
    <mergeCell ref="AJ11:AJ13"/>
    <mergeCell ref="AK11:AK13"/>
    <mergeCell ref="AL11:AL13"/>
    <mergeCell ref="AM11:AM13"/>
    <mergeCell ref="AN11:AN13"/>
    <mergeCell ref="AO11:AO13"/>
    <mergeCell ref="AD11:AD13"/>
    <mergeCell ref="AE11:AE13"/>
    <mergeCell ref="AF11:AF13"/>
    <mergeCell ref="AG11:AG13"/>
    <mergeCell ref="AH11:AH13"/>
    <mergeCell ref="AI11:AI13"/>
    <mergeCell ref="L11:L13"/>
    <mergeCell ref="M11:M13"/>
    <mergeCell ref="O11:O13"/>
    <mergeCell ref="P11:P13"/>
    <mergeCell ref="Q11:Q13"/>
    <mergeCell ref="V11:V13"/>
    <mergeCell ref="W11:W13"/>
    <mergeCell ref="U7:U8"/>
    <mergeCell ref="V7:W7"/>
    <mergeCell ref="O7:O8"/>
    <mergeCell ref="P7:P8"/>
    <mergeCell ref="Q7:Q8"/>
    <mergeCell ref="R7:R8"/>
    <mergeCell ref="S7:S8"/>
    <mergeCell ref="T7:T8"/>
    <mergeCell ref="N12:N13"/>
    <mergeCell ref="R12:R13"/>
    <mergeCell ref="I7:I8"/>
    <mergeCell ref="J7:J8"/>
    <mergeCell ref="K7:K8"/>
    <mergeCell ref="L7:L8"/>
    <mergeCell ref="M7:M8"/>
    <mergeCell ref="N7:N8"/>
    <mergeCell ref="A1:AM4"/>
    <mergeCell ref="A5:J6"/>
    <mergeCell ref="K5:AO5"/>
    <mergeCell ref="V6:AL6"/>
    <mergeCell ref="A7:A8"/>
    <mergeCell ref="B7:C8"/>
    <mergeCell ref="D7:D8"/>
    <mergeCell ref="E7:F8"/>
    <mergeCell ref="G7:G8"/>
    <mergeCell ref="H7:H8"/>
    <mergeCell ref="AM7:AM8"/>
    <mergeCell ref="AN7:AN8"/>
    <mergeCell ref="AO7:AO8"/>
    <mergeCell ref="X7:AA7"/>
    <mergeCell ref="AB7:AG7"/>
    <mergeCell ref="AH7:AJ7"/>
    <mergeCell ref="AK7:AL8"/>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V33"/>
  <sheetViews>
    <sheetView showGridLines="0" zoomScale="60" zoomScaleNormal="60" workbookViewId="0">
      <selection activeCell="A26" sqref="A26"/>
    </sheetView>
  </sheetViews>
  <sheetFormatPr baseColWidth="10" defaultColWidth="11.42578125" defaultRowHeight="27" customHeight="1" x14ac:dyDescent="0.2"/>
  <cols>
    <col min="1" max="1" width="13.140625" style="108" customWidth="1"/>
    <col min="2" max="2" width="7.7109375" style="3" customWidth="1"/>
    <col min="3" max="3" width="12.85546875" style="3" customWidth="1"/>
    <col min="4" max="4" width="14" style="3" customWidth="1"/>
    <col min="5" max="5" width="10" style="3" customWidth="1"/>
    <col min="6" max="6" width="9.85546875" style="3" customWidth="1"/>
    <col min="7" max="7" width="16.28515625" style="3" customWidth="1"/>
    <col min="8" max="8" width="35.28515625" style="831" customWidth="1"/>
    <col min="9" max="9" width="32" style="621" customWidth="1"/>
    <col min="10" max="10" width="21.85546875" style="2" customWidth="1"/>
    <col min="11" max="11" width="24.5703125" style="2" customWidth="1"/>
    <col min="12" max="12" width="21.140625" style="280" customWidth="1"/>
    <col min="13" max="13" width="36.5703125" style="469" customWidth="1"/>
    <col min="14" max="14" width="21.5703125" style="620" bestFit="1" customWidth="1"/>
    <col min="15" max="15" width="25.42578125" style="112" bestFit="1" customWidth="1"/>
    <col min="16" max="16" width="23.5703125" style="469" customWidth="1"/>
    <col min="17" max="17" width="25.85546875" style="469" customWidth="1"/>
    <col min="18" max="18" width="35.28515625" style="109" customWidth="1"/>
    <col min="19" max="19" width="25.42578125" style="120" bestFit="1" customWidth="1"/>
    <col min="20" max="20" width="14.28515625" style="114" customWidth="1"/>
    <col min="21" max="21" width="36.7109375" style="109" customWidth="1"/>
    <col min="22" max="22" width="14.42578125" style="3" customWidth="1"/>
    <col min="23" max="23" width="11.5703125" style="3" bestFit="1" customWidth="1"/>
    <col min="24" max="24" width="10.42578125" style="3" bestFit="1" customWidth="1"/>
    <col min="25" max="25" width="10.7109375" style="3" bestFit="1" customWidth="1"/>
    <col min="26" max="26" width="10.42578125" style="3" customWidth="1"/>
    <col min="27" max="27" width="13.5703125" style="3" customWidth="1"/>
    <col min="28" max="28" width="6.28515625" style="3" customWidth="1"/>
    <col min="29" max="29" width="7.140625" style="3" bestFit="1" customWidth="1"/>
    <col min="30" max="31" width="4.42578125" style="3" customWidth="1"/>
    <col min="32" max="32" width="8" style="3" bestFit="1" customWidth="1"/>
    <col min="33" max="33" width="5.85546875" style="3" customWidth="1"/>
    <col min="34" max="34" width="8.42578125" style="3" bestFit="1" customWidth="1"/>
    <col min="35" max="35" width="8.7109375" style="3" bestFit="1" customWidth="1"/>
    <col min="36" max="36" width="8" style="3" bestFit="1" customWidth="1"/>
    <col min="37" max="37" width="11.85546875" style="3" bestFit="1" customWidth="1"/>
    <col min="38" max="38" width="18.7109375" style="1037" customWidth="1"/>
    <col min="39" max="39" width="19.140625" style="117" customWidth="1"/>
    <col min="40" max="40" width="20.85546875" style="118" customWidth="1"/>
    <col min="41" max="16384" width="11.42578125" style="3"/>
  </cols>
  <sheetData>
    <row r="1" spans="1:48" ht="15" x14ac:dyDescent="0.2">
      <c r="A1" s="1290" t="s">
        <v>1119</v>
      </c>
      <c r="B1" s="1291"/>
      <c r="C1" s="1291"/>
      <c r="D1" s="1291"/>
      <c r="E1" s="1291"/>
      <c r="F1" s="1291"/>
      <c r="G1" s="1291"/>
      <c r="H1" s="1291"/>
      <c r="I1" s="1291"/>
      <c r="J1" s="1291"/>
      <c r="K1" s="1291"/>
      <c r="L1" s="1291"/>
      <c r="M1" s="1291"/>
      <c r="N1" s="1291"/>
      <c r="O1" s="1291"/>
      <c r="P1" s="1291"/>
      <c r="Q1" s="1291"/>
      <c r="R1" s="1291"/>
      <c r="S1" s="1291"/>
      <c r="T1" s="1291"/>
      <c r="U1" s="1291"/>
      <c r="V1" s="1291"/>
      <c r="W1" s="1291"/>
      <c r="X1" s="1291"/>
      <c r="Y1" s="1291"/>
      <c r="Z1" s="1291"/>
      <c r="AA1" s="1291"/>
      <c r="AB1" s="1291"/>
      <c r="AC1" s="1291"/>
      <c r="AD1" s="1291"/>
      <c r="AE1" s="1291"/>
      <c r="AF1" s="1291"/>
      <c r="AG1" s="1291"/>
      <c r="AH1" s="1291"/>
      <c r="AI1" s="1291"/>
      <c r="AJ1" s="1291"/>
      <c r="AK1" s="1291"/>
      <c r="AL1" s="1102"/>
      <c r="AM1" s="397" t="s">
        <v>1</v>
      </c>
      <c r="AN1" s="397" t="s">
        <v>2</v>
      </c>
      <c r="AO1" s="2"/>
      <c r="AP1" s="2"/>
      <c r="AQ1" s="2"/>
      <c r="AR1" s="2"/>
      <c r="AS1" s="2"/>
      <c r="AT1" s="2"/>
      <c r="AU1" s="2"/>
      <c r="AV1" s="2"/>
    </row>
    <row r="2" spans="1:48" ht="15" x14ac:dyDescent="0.2">
      <c r="A2" s="1291"/>
      <c r="B2" s="1291"/>
      <c r="C2" s="1291"/>
      <c r="D2" s="1291"/>
      <c r="E2" s="1291"/>
      <c r="F2" s="1291"/>
      <c r="G2" s="1291"/>
      <c r="H2" s="1291"/>
      <c r="I2" s="1291"/>
      <c r="J2" s="1291"/>
      <c r="K2" s="1291"/>
      <c r="L2" s="1291"/>
      <c r="M2" s="1291"/>
      <c r="N2" s="1291"/>
      <c r="O2" s="1291"/>
      <c r="P2" s="1291"/>
      <c r="Q2" s="1291"/>
      <c r="R2" s="1291"/>
      <c r="S2" s="1291"/>
      <c r="T2" s="1291"/>
      <c r="U2" s="1291"/>
      <c r="V2" s="1291"/>
      <c r="W2" s="1291"/>
      <c r="X2" s="1291"/>
      <c r="Y2" s="1291"/>
      <c r="Z2" s="1291"/>
      <c r="AA2" s="1291"/>
      <c r="AB2" s="1291"/>
      <c r="AC2" s="1291"/>
      <c r="AD2" s="1291"/>
      <c r="AE2" s="1291"/>
      <c r="AF2" s="1291"/>
      <c r="AG2" s="1291"/>
      <c r="AH2" s="1291"/>
      <c r="AI2" s="1291"/>
      <c r="AJ2" s="1291"/>
      <c r="AK2" s="1291"/>
      <c r="AL2" s="1102"/>
      <c r="AM2" s="952" t="s">
        <v>3</v>
      </c>
      <c r="AN2" s="397" t="s">
        <v>4</v>
      </c>
      <c r="AO2" s="2"/>
      <c r="AP2" s="2"/>
      <c r="AQ2" s="2"/>
      <c r="AR2" s="2"/>
      <c r="AS2" s="2"/>
      <c r="AT2" s="2"/>
      <c r="AU2" s="2"/>
      <c r="AV2" s="2"/>
    </row>
    <row r="3" spans="1:48" ht="15" x14ac:dyDescent="0.2">
      <c r="A3" s="1291"/>
      <c r="B3" s="1291"/>
      <c r="C3" s="1291"/>
      <c r="D3" s="1291"/>
      <c r="E3" s="1291"/>
      <c r="F3" s="1291"/>
      <c r="G3" s="1291"/>
      <c r="H3" s="1291"/>
      <c r="I3" s="1291"/>
      <c r="J3" s="1291"/>
      <c r="K3" s="1291"/>
      <c r="L3" s="1291"/>
      <c r="M3" s="1291"/>
      <c r="N3" s="1291"/>
      <c r="O3" s="1291"/>
      <c r="P3" s="1291"/>
      <c r="Q3" s="1291"/>
      <c r="R3" s="1291"/>
      <c r="S3" s="1291"/>
      <c r="T3" s="1291"/>
      <c r="U3" s="1291"/>
      <c r="V3" s="1291"/>
      <c r="W3" s="1291"/>
      <c r="X3" s="1291"/>
      <c r="Y3" s="1291"/>
      <c r="Z3" s="1291"/>
      <c r="AA3" s="1291"/>
      <c r="AB3" s="1291"/>
      <c r="AC3" s="1291"/>
      <c r="AD3" s="1291"/>
      <c r="AE3" s="1291"/>
      <c r="AF3" s="1291"/>
      <c r="AG3" s="1291"/>
      <c r="AH3" s="1291"/>
      <c r="AI3" s="1291"/>
      <c r="AJ3" s="1291"/>
      <c r="AK3" s="1291"/>
      <c r="AL3" s="1102"/>
      <c r="AM3" s="397" t="s">
        <v>5</v>
      </c>
      <c r="AN3" s="398" t="s">
        <v>6</v>
      </c>
      <c r="AO3" s="2"/>
      <c r="AP3" s="2"/>
      <c r="AQ3" s="2"/>
      <c r="AR3" s="2"/>
      <c r="AS3" s="2"/>
      <c r="AT3" s="2"/>
      <c r="AU3" s="2"/>
      <c r="AV3" s="2"/>
    </row>
    <row r="4" spans="1:48" ht="15" x14ac:dyDescent="0.2">
      <c r="A4" s="1103"/>
      <c r="B4" s="1103"/>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103"/>
      <c r="AL4" s="1104"/>
      <c r="AM4" s="397" t="s">
        <v>7</v>
      </c>
      <c r="AN4" s="399" t="s">
        <v>8</v>
      </c>
      <c r="AO4" s="2"/>
      <c r="AP4" s="2"/>
      <c r="AQ4" s="2"/>
      <c r="AR4" s="2"/>
      <c r="AS4" s="2"/>
      <c r="AT4" s="2"/>
      <c r="AU4" s="2"/>
      <c r="AV4" s="2"/>
    </row>
    <row r="5" spans="1:48" s="17" customFormat="1" ht="15.75" x14ac:dyDescent="0.2">
      <c r="A5" s="1105" t="s">
        <v>9</v>
      </c>
      <c r="B5" s="1105"/>
      <c r="C5" s="1105"/>
      <c r="D5" s="1105"/>
      <c r="E5" s="1105"/>
      <c r="F5" s="1105"/>
      <c r="G5" s="1105"/>
      <c r="H5" s="1105"/>
      <c r="I5" s="1105"/>
      <c r="J5" s="1105"/>
      <c r="K5" s="1173" t="s">
        <v>10</v>
      </c>
      <c r="L5" s="1173"/>
      <c r="M5" s="1173"/>
      <c r="N5" s="1173"/>
      <c r="O5" s="1173"/>
      <c r="P5" s="1173"/>
      <c r="Q5" s="1173"/>
      <c r="R5" s="1173"/>
      <c r="S5" s="1173"/>
      <c r="T5" s="1173"/>
      <c r="U5" s="1173"/>
      <c r="V5" s="1173"/>
      <c r="W5" s="1173"/>
      <c r="X5" s="1173"/>
      <c r="Y5" s="1173"/>
      <c r="Z5" s="1173"/>
      <c r="AA5" s="1173"/>
      <c r="AB5" s="1173"/>
      <c r="AC5" s="1173"/>
      <c r="AD5" s="1173"/>
      <c r="AE5" s="1173"/>
      <c r="AF5" s="1173"/>
      <c r="AG5" s="1173"/>
      <c r="AH5" s="1173"/>
      <c r="AI5" s="1173"/>
      <c r="AJ5" s="1173"/>
      <c r="AK5" s="1173"/>
      <c r="AL5" s="1173"/>
      <c r="AM5" s="1173"/>
      <c r="AN5" s="1173"/>
      <c r="AO5" s="16"/>
      <c r="AP5" s="16"/>
      <c r="AQ5" s="16"/>
      <c r="AR5" s="16"/>
      <c r="AS5" s="16"/>
      <c r="AT5" s="16"/>
      <c r="AU5" s="16"/>
      <c r="AV5" s="16"/>
    </row>
    <row r="6" spans="1:48" s="17" customFormat="1" ht="15.75" x14ac:dyDescent="0.2">
      <c r="A6" s="1106"/>
      <c r="B6" s="1106"/>
      <c r="C6" s="1106"/>
      <c r="D6" s="1106"/>
      <c r="E6" s="1106"/>
      <c r="F6" s="1106"/>
      <c r="G6" s="1106"/>
      <c r="H6" s="1106"/>
      <c r="I6" s="1106"/>
      <c r="J6" s="1106"/>
      <c r="K6" s="953"/>
      <c r="L6" s="395"/>
      <c r="M6" s="395"/>
      <c r="N6" s="954"/>
      <c r="O6" s="133"/>
      <c r="P6" s="955"/>
      <c r="Q6" s="955"/>
      <c r="R6" s="956"/>
      <c r="S6" s="133"/>
      <c r="T6" s="133"/>
      <c r="U6" s="957"/>
      <c r="V6" s="1174" t="s">
        <v>11</v>
      </c>
      <c r="W6" s="1106"/>
      <c r="X6" s="1106"/>
      <c r="Y6" s="1106"/>
      <c r="Z6" s="1106"/>
      <c r="AA6" s="1106"/>
      <c r="AB6" s="1106"/>
      <c r="AC6" s="1106"/>
      <c r="AD6" s="1106"/>
      <c r="AE6" s="1106"/>
      <c r="AF6" s="1106"/>
      <c r="AG6" s="1106"/>
      <c r="AH6" s="1106"/>
      <c r="AI6" s="1106"/>
      <c r="AJ6" s="1172"/>
      <c r="AK6" s="912"/>
      <c r="AL6" s="133"/>
      <c r="AM6" s="133"/>
      <c r="AN6" s="134"/>
      <c r="AO6" s="16"/>
      <c r="AP6" s="16"/>
      <c r="AQ6" s="16"/>
      <c r="AR6" s="16"/>
      <c r="AS6" s="16"/>
      <c r="AT6" s="16"/>
      <c r="AU6" s="16"/>
      <c r="AV6" s="16"/>
    </row>
    <row r="7" spans="1:48" s="17" customFormat="1" ht="15.75" x14ac:dyDescent="0.2">
      <c r="A7" s="1111" t="s">
        <v>12</v>
      </c>
      <c r="B7" s="1096" t="s">
        <v>13</v>
      </c>
      <c r="C7" s="1113"/>
      <c r="D7" s="1113" t="s">
        <v>12</v>
      </c>
      <c r="E7" s="1096" t="s">
        <v>14</v>
      </c>
      <c r="F7" s="1113"/>
      <c r="G7" s="1113" t="s">
        <v>12</v>
      </c>
      <c r="H7" s="1514" t="s">
        <v>15</v>
      </c>
      <c r="I7" s="1516" t="s">
        <v>16</v>
      </c>
      <c r="J7" s="1115" t="s">
        <v>17</v>
      </c>
      <c r="K7" s="1115" t="s">
        <v>18</v>
      </c>
      <c r="L7" s="1115" t="s">
        <v>19</v>
      </c>
      <c r="M7" s="1516" t="s">
        <v>10</v>
      </c>
      <c r="N7" s="1438" t="s">
        <v>20</v>
      </c>
      <c r="O7" s="1094" t="s">
        <v>21</v>
      </c>
      <c r="P7" s="1096" t="s">
        <v>22</v>
      </c>
      <c r="Q7" s="1096" t="s">
        <v>23</v>
      </c>
      <c r="R7" s="1436" t="s">
        <v>15</v>
      </c>
      <c r="S7" s="1117" t="s">
        <v>21</v>
      </c>
      <c r="T7" s="918"/>
      <c r="U7" s="1516" t="s">
        <v>25</v>
      </c>
      <c r="V7" s="1522" t="s">
        <v>26</v>
      </c>
      <c r="W7" s="1522"/>
      <c r="X7" s="1523" t="s">
        <v>27</v>
      </c>
      <c r="Y7" s="1523"/>
      <c r="Z7" s="1523"/>
      <c r="AA7" s="1523"/>
      <c r="AB7" s="1524" t="s">
        <v>28</v>
      </c>
      <c r="AC7" s="1525"/>
      <c r="AD7" s="1525"/>
      <c r="AE7" s="1525"/>
      <c r="AF7" s="1525"/>
      <c r="AG7" s="1526"/>
      <c r="AH7" s="1523" t="s">
        <v>29</v>
      </c>
      <c r="AI7" s="1523"/>
      <c r="AJ7" s="1523"/>
      <c r="AK7" s="958" t="s">
        <v>30</v>
      </c>
      <c r="AL7" s="1132" t="s">
        <v>31</v>
      </c>
      <c r="AM7" s="1132" t="s">
        <v>32</v>
      </c>
      <c r="AN7" s="1149" t="s">
        <v>33</v>
      </c>
      <c r="AO7" s="16"/>
      <c r="AP7" s="16"/>
      <c r="AQ7" s="16"/>
      <c r="AR7" s="16"/>
      <c r="AS7" s="16"/>
      <c r="AT7" s="16"/>
      <c r="AU7" s="16"/>
      <c r="AV7" s="16"/>
    </row>
    <row r="8" spans="1:48" s="17" customFormat="1" ht="131.25" x14ac:dyDescent="0.2">
      <c r="A8" s="1112"/>
      <c r="B8" s="1097"/>
      <c r="C8" s="1114"/>
      <c r="D8" s="1114"/>
      <c r="E8" s="1097"/>
      <c r="F8" s="1114"/>
      <c r="G8" s="1114"/>
      <c r="H8" s="1515"/>
      <c r="I8" s="1517"/>
      <c r="J8" s="1116"/>
      <c r="K8" s="1116"/>
      <c r="L8" s="1116"/>
      <c r="M8" s="1517"/>
      <c r="N8" s="1439"/>
      <c r="O8" s="1095"/>
      <c r="P8" s="1097"/>
      <c r="Q8" s="1097"/>
      <c r="R8" s="1437"/>
      <c r="S8" s="1118"/>
      <c r="T8" s="18" t="s">
        <v>12</v>
      </c>
      <c r="U8" s="1517"/>
      <c r="V8" s="19" t="s">
        <v>34</v>
      </c>
      <c r="W8" s="20" t="s">
        <v>35</v>
      </c>
      <c r="X8" s="21" t="s">
        <v>36</v>
      </c>
      <c r="Y8" s="21" t="s">
        <v>37</v>
      </c>
      <c r="Z8" s="21" t="s">
        <v>274</v>
      </c>
      <c r="AA8" s="21" t="s">
        <v>39</v>
      </c>
      <c r="AB8" s="21" t="s">
        <v>40</v>
      </c>
      <c r="AC8" s="21" t="s">
        <v>41</v>
      </c>
      <c r="AD8" s="21" t="s">
        <v>42</v>
      </c>
      <c r="AE8" s="21" t="s">
        <v>43</v>
      </c>
      <c r="AF8" s="21" t="s">
        <v>44</v>
      </c>
      <c r="AG8" s="21" t="s">
        <v>45</v>
      </c>
      <c r="AH8" s="21" t="s">
        <v>46</v>
      </c>
      <c r="AI8" s="21" t="s">
        <v>47</v>
      </c>
      <c r="AJ8" s="21" t="s">
        <v>48</v>
      </c>
      <c r="AK8" s="21" t="s">
        <v>30</v>
      </c>
      <c r="AL8" s="1133"/>
      <c r="AM8" s="1133"/>
      <c r="AN8" s="1150"/>
      <c r="AO8" s="16"/>
      <c r="AP8" s="16"/>
      <c r="AQ8" s="16"/>
      <c r="AR8" s="16"/>
      <c r="AS8" s="16"/>
      <c r="AT8" s="16"/>
      <c r="AU8" s="16"/>
      <c r="AV8" s="16"/>
    </row>
    <row r="9" spans="1:48" s="17" customFormat="1" ht="15.75" x14ac:dyDescent="0.2">
      <c r="A9" s="652">
        <v>1</v>
      </c>
      <c r="B9" s="458" t="s">
        <v>1120</v>
      </c>
      <c r="C9" s="393"/>
      <c r="D9" s="334"/>
      <c r="E9" s="651"/>
      <c r="F9" s="651"/>
      <c r="G9" s="651"/>
      <c r="H9" s="788"/>
      <c r="I9" s="752"/>
      <c r="J9" s="651"/>
      <c r="K9" s="651"/>
      <c r="L9" s="751"/>
      <c r="M9" s="751"/>
      <c r="N9" s="753"/>
      <c r="O9" s="651"/>
      <c r="P9" s="751"/>
      <c r="Q9" s="751"/>
      <c r="R9" s="752"/>
      <c r="S9" s="651"/>
      <c r="T9" s="651"/>
      <c r="U9" s="752"/>
      <c r="V9" s="651"/>
      <c r="W9" s="651"/>
      <c r="X9" s="651"/>
      <c r="Y9" s="651"/>
      <c r="Z9" s="651"/>
      <c r="AA9" s="651"/>
      <c r="AB9" s="651"/>
      <c r="AC9" s="651"/>
      <c r="AD9" s="651"/>
      <c r="AE9" s="651"/>
      <c r="AF9" s="651"/>
      <c r="AG9" s="651"/>
      <c r="AH9" s="651"/>
      <c r="AI9" s="651"/>
      <c r="AJ9" s="651"/>
      <c r="AK9" s="651"/>
      <c r="AL9" s="651"/>
      <c r="AM9" s="651"/>
      <c r="AN9" s="651"/>
    </row>
    <row r="10" spans="1:48" s="17" customFormat="1" ht="24.75" customHeight="1" x14ac:dyDescent="0.2">
      <c r="A10" s="790"/>
      <c r="B10" s="790"/>
      <c r="C10" s="792"/>
      <c r="D10" s="451">
        <v>39</v>
      </c>
      <c r="E10" s="317" t="s">
        <v>243</v>
      </c>
      <c r="F10" s="452"/>
      <c r="G10" s="421"/>
      <c r="H10" s="793"/>
      <c r="I10" s="749"/>
      <c r="J10" s="314"/>
      <c r="K10" s="308"/>
      <c r="L10" s="959"/>
      <c r="M10" s="797"/>
      <c r="N10" s="733"/>
      <c r="O10" s="796"/>
      <c r="P10" s="817"/>
      <c r="Q10" s="817"/>
      <c r="R10" s="308"/>
      <c r="S10" s="798"/>
      <c r="T10" s="796"/>
      <c r="U10" s="799"/>
      <c r="V10" s="796"/>
      <c r="W10" s="796"/>
      <c r="X10" s="796"/>
      <c r="Y10" s="796"/>
      <c r="Z10" s="796"/>
      <c r="AA10" s="796"/>
      <c r="AB10" s="796"/>
      <c r="AC10" s="796"/>
      <c r="AD10" s="796"/>
      <c r="AE10" s="796"/>
      <c r="AF10" s="796"/>
      <c r="AG10" s="796"/>
      <c r="AH10" s="796"/>
      <c r="AI10" s="796"/>
      <c r="AJ10" s="796"/>
      <c r="AK10" s="796"/>
      <c r="AL10" s="796"/>
      <c r="AM10" s="796"/>
      <c r="AN10" s="796"/>
    </row>
    <row r="11" spans="1:48" s="279" customFormat="1" ht="105" x14ac:dyDescent="0.2">
      <c r="A11" s="960"/>
      <c r="B11" s="960"/>
      <c r="C11" s="961"/>
      <c r="D11" s="962"/>
      <c r="E11" s="275"/>
      <c r="F11" s="963"/>
      <c r="G11" s="964" t="s">
        <v>325</v>
      </c>
      <c r="H11" s="965" t="s">
        <v>1121</v>
      </c>
      <c r="I11" s="966" t="s">
        <v>242</v>
      </c>
      <c r="J11" s="768">
        <v>3</v>
      </c>
      <c r="K11" s="159" t="s">
        <v>1122</v>
      </c>
      <c r="L11" s="967" t="s">
        <v>1123</v>
      </c>
      <c r="M11" s="913" t="s">
        <v>1124</v>
      </c>
      <c r="N11" s="968">
        <f>+S11/O11</f>
        <v>1</v>
      </c>
      <c r="O11" s="969">
        <f>+S11</f>
        <v>372570330</v>
      </c>
      <c r="P11" s="1092" t="s">
        <v>1125</v>
      </c>
      <c r="Q11" s="1092" t="s">
        <v>1126</v>
      </c>
      <c r="R11" s="970" t="s">
        <v>1121</v>
      </c>
      <c r="S11" s="213">
        <v>372570330</v>
      </c>
      <c r="T11" s="103">
        <v>4</v>
      </c>
      <c r="U11" s="919" t="s">
        <v>238</v>
      </c>
      <c r="V11" s="1518">
        <v>252272</v>
      </c>
      <c r="W11" s="1521">
        <v>257368</v>
      </c>
      <c r="X11" s="1521">
        <v>76446</v>
      </c>
      <c r="Y11" s="1521">
        <v>127410</v>
      </c>
      <c r="Z11" s="1521">
        <v>178374</v>
      </c>
      <c r="AA11" s="1521">
        <v>127410</v>
      </c>
      <c r="AB11" s="1521">
        <v>0</v>
      </c>
      <c r="AC11" s="1521">
        <v>0</v>
      </c>
      <c r="AD11" s="1521">
        <v>0</v>
      </c>
      <c r="AE11" s="1521">
        <v>0</v>
      </c>
      <c r="AF11" s="1521">
        <v>0</v>
      </c>
      <c r="AG11" s="1521">
        <v>0</v>
      </c>
      <c r="AH11" s="1521">
        <v>0</v>
      </c>
      <c r="AI11" s="1521">
        <v>0</v>
      </c>
      <c r="AJ11" s="1521">
        <v>0</v>
      </c>
      <c r="AK11" s="1521">
        <f>+X11+Y11+Z11+AA11</f>
        <v>509640</v>
      </c>
      <c r="AL11" s="1527">
        <v>43832</v>
      </c>
      <c r="AM11" s="1527">
        <v>44195</v>
      </c>
      <c r="AN11" s="1521" t="s">
        <v>1127</v>
      </c>
    </row>
    <row r="12" spans="1:48" s="17" customFormat="1" ht="26.25" customHeight="1" x14ac:dyDescent="0.2">
      <c r="A12" s="790"/>
      <c r="B12" s="790"/>
      <c r="C12" s="792"/>
      <c r="D12" s="916">
        <v>15</v>
      </c>
      <c r="E12" s="317" t="s">
        <v>254</v>
      </c>
      <c r="F12" s="317"/>
      <c r="G12" s="971"/>
      <c r="H12" s="452"/>
      <c r="I12" s="972"/>
      <c r="J12" s="464"/>
      <c r="K12" s="464"/>
      <c r="L12" s="452"/>
      <c r="M12" s="408"/>
      <c r="N12" s="525"/>
      <c r="O12" s="525"/>
      <c r="P12" s="973"/>
      <c r="Q12" s="973"/>
      <c r="R12" s="452"/>
      <c r="S12" s="974"/>
      <c r="T12" s="975"/>
      <c r="U12" s="976"/>
      <c r="V12" s="1519"/>
      <c r="W12" s="1521"/>
      <c r="X12" s="1521"/>
      <c r="Y12" s="1521"/>
      <c r="Z12" s="1521"/>
      <c r="AA12" s="1521"/>
      <c r="AB12" s="1521"/>
      <c r="AC12" s="1521"/>
      <c r="AD12" s="1521"/>
      <c r="AE12" s="1521"/>
      <c r="AF12" s="1521"/>
      <c r="AG12" s="1521"/>
      <c r="AH12" s="1521"/>
      <c r="AI12" s="1521"/>
      <c r="AJ12" s="1521"/>
      <c r="AK12" s="1521"/>
      <c r="AL12" s="1527"/>
      <c r="AM12" s="1527"/>
      <c r="AN12" s="1521"/>
    </row>
    <row r="13" spans="1:48" s="279" customFormat="1" ht="51.75" customHeight="1" x14ac:dyDescent="0.2">
      <c r="A13" s="960"/>
      <c r="B13" s="960"/>
      <c r="C13" s="961"/>
      <c r="D13" s="1528"/>
      <c r="E13" s="1528"/>
      <c r="F13" s="1528"/>
      <c r="G13" s="1530" t="s">
        <v>325</v>
      </c>
      <c r="H13" s="1531" t="s">
        <v>1128</v>
      </c>
      <c r="I13" s="1532" t="s">
        <v>253</v>
      </c>
      <c r="J13" s="1533">
        <v>9</v>
      </c>
      <c r="K13" s="1534" t="s">
        <v>1129</v>
      </c>
      <c r="L13" s="1534" t="s">
        <v>1123</v>
      </c>
      <c r="M13" s="1360" t="s">
        <v>1124</v>
      </c>
      <c r="N13" s="1535">
        <f>(+S14+S13)/O13</f>
        <v>1</v>
      </c>
      <c r="O13" s="1538">
        <f>+S13+S14</f>
        <v>561746330</v>
      </c>
      <c r="P13" s="1360" t="s">
        <v>1125</v>
      </c>
      <c r="Q13" s="1360" t="s">
        <v>1126</v>
      </c>
      <c r="R13" s="1311" t="s">
        <v>1128</v>
      </c>
      <c r="S13" s="978">
        <f>413967000-41396670</f>
        <v>372570330</v>
      </c>
      <c r="T13" s="979">
        <v>4</v>
      </c>
      <c r="U13" s="919" t="s">
        <v>238</v>
      </c>
      <c r="V13" s="1519"/>
      <c r="W13" s="1521"/>
      <c r="X13" s="1521"/>
      <c r="Y13" s="1521"/>
      <c r="Z13" s="1521"/>
      <c r="AA13" s="1521"/>
      <c r="AB13" s="1521"/>
      <c r="AC13" s="1521"/>
      <c r="AD13" s="1521"/>
      <c r="AE13" s="1521"/>
      <c r="AF13" s="1521"/>
      <c r="AG13" s="1521"/>
      <c r="AH13" s="1521"/>
      <c r="AI13" s="1521"/>
      <c r="AJ13" s="1521"/>
      <c r="AK13" s="1521"/>
      <c r="AL13" s="1527"/>
      <c r="AM13" s="1527"/>
      <c r="AN13" s="1521"/>
    </row>
    <row r="14" spans="1:48" s="279" customFormat="1" ht="109.5" customHeight="1" x14ac:dyDescent="0.2">
      <c r="A14" s="363"/>
      <c r="B14" s="714"/>
      <c r="C14" s="361"/>
      <c r="D14" s="1529"/>
      <c r="E14" s="1529"/>
      <c r="F14" s="1529"/>
      <c r="G14" s="1530"/>
      <c r="H14" s="1531"/>
      <c r="I14" s="1532"/>
      <c r="J14" s="1533"/>
      <c r="K14" s="1534"/>
      <c r="L14" s="1534"/>
      <c r="M14" s="1360"/>
      <c r="N14" s="1535"/>
      <c r="O14" s="1538"/>
      <c r="P14" s="1360"/>
      <c r="Q14" s="1360"/>
      <c r="R14" s="1311"/>
      <c r="S14" s="980">
        <f>218280000-29104000</f>
        <v>189176000</v>
      </c>
      <c r="T14" s="103">
        <v>3</v>
      </c>
      <c r="U14" s="919" t="s">
        <v>1130</v>
      </c>
      <c r="V14" s="1519"/>
      <c r="W14" s="1521"/>
      <c r="X14" s="1521"/>
      <c r="Y14" s="1521"/>
      <c r="Z14" s="1521"/>
      <c r="AA14" s="1521"/>
      <c r="AB14" s="1521"/>
      <c r="AC14" s="1521"/>
      <c r="AD14" s="1521"/>
      <c r="AE14" s="1521"/>
      <c r="AF14" s="1521"/>
      <c r="AG14" s="1521"/>
      <c r="AH14" s="1521"/>
      <c r="AI14" s="1521"/>
      <c r="AJ14" s="1521"/>
      <c r="AK14" s="1521"/>
      <c r="AL14" s="1527"/>
      <c r="AM14" s="1527"/>
      <c r="AN14" s="1521"/>
    </row>
    <row r="15" spans="1:48" s="17" customFormat="1" ht="15.75" x14ac:dyDescent="0.2">
      <c r="A15" s="652">
        <v>3</v>
      </c>
      <c r="B15" s="136" t="s">
        <v>951</v>
      </c>
      <c r="C15" s="393"/>
      <c r="D15" s="981"/>
      <c r="E15" s="981"/>
      <c r="F15" s="981"/>
      <c r="G15" s="981"/>
      <c r="H15" s="981"/>
      <c r="I15" s="982"/>
      <c r="J15" s="982"/>
      <c r="K15" s="982"/>
      <c r="L15" s="983"/>
      <c r="M15" s="984"/>
      <c r="N15" s="982"/>
      <c r="O15" s="982"/>
      <c r="P15" s="985"/>
      <c r="Q15" s="985"/>
      <c r="R15" s="986"/>
      <c r="S15" s="987"/>
      <c r="T15" s="988"/>
      <c r="U15" s="986"/>
      <c r="V15" s="1519"/>
      <c r="W15" s="1521"/>
      <c r="X15" s="1521"/>
      <c r="Y15" s="1521"/>
      <c r="Z15" s="1521"/>
      <c r="AA15" s="1521"/>
      <c r="AB15" s="1521"/>
      <c r="AC15" s="1521"/>
      <c r="AD15" s="1521"/>
      <c r="AE15" s="1521"/>
      <c r="AF15" s="1521"/>
      <c r="AG15" s="1521"/>
      <c r="AH15" s="1521"/>
      <c r="AI15" s="1521"/>
      <c r="AJ15" s="1521"/>
      <c r="AK15" s="1521"/>
      <c r="AL15" s="1527"/>
      <c r="AM15" s="1527"/>
      <c r="AN15" s="1521"/>
    </row>
    <row r="16" spans="1:48" s="17" customFormat="1" ht="24" customHeight="1" x14ac:dyDescent="0.2">
      <c r="A16" s="790"/>
      <c r="B16" s="790"/>
      <c r="C16" s="792"/>
      <c r="D16" s="917">
        <v>18</v>
      </c>
      <c r="E16" s="321" t="s">
        <v>224</v>
      </c>
      <c r="F16" s="321"/>
      <c r="G16" s="989"/>
      <c r="H16" s="793"/>
      <c r="I16" s="749"/>
      <c r="J16" s="382"/>
      <c r="K16" s="382"/>
      <c r="L16" s="308"/>
      <c r="M16" s="408"/>
      <c r="N16" s="525"/>
      <c r="O16" s="525"/>
      <c r="P16" s="973"/>
      <c r="Q16" s="973"/>
      <c r="R16" s="308"/>
      <c r="S16" s="798"/>
      <c r="T16" s="990"/>
      <c r="U16" s="799"/>
      <c r="V16" s="1519"/>
      <c r="W16" s="1521"/>
      <c r="X16" s="1521"/>
      <c r="Y16" s="1521"/>
      <c r="Z16" s="1521"/>
      <c r="AA16" s="1521"/>
      <c r="AB16" s="1521"/>
      <c r="AC16" s="1521"/>
      <c r="AD16" s="1521"/>
      <c r="AE16" s="1521"/>
      <c r="AF16" s="1521"/>
      <c r="AG16" s="1521"/>
      <c r="AH16" s="1521"/>
      <c r="AI16" s="1521"/>
      <c r="AJ16" s="1521"/>
      <c r="AK16" s="1521"/>
      <c r="AL16" s="1527"/>
      <c r="AM16" s="1527"/>
      <c r="AN16" s="1521"/>
    </row>
    <row r="17" spans="1:40" s="279" customFormat="1" ht="109.5" customHeight="1" x14ac:dyDescent="0.2">
      <c r="A17" s="363"/>
      <c r="B17" s="714"/>
      <c r="C17" s="361"/>
      <c r="D17" s="509"/>
      <c r="E17" s="668"/>
      <c r="F17" s="668"/>
      <c r="G17" s="450" t="s">
        <v>325</v>
      </c>
      <c r="H17" s="737" t="s">
        <v>1131</v>
      </c>
      <c r="I17" s="967" t="s">
        <v>1132</v>
      </c>
      <c r="J17" s="104">
        <v>130</v>
      </c>
      <c r="K17" s="159" t="s">
        <v>1133</v>
      </c>
      <c r="L17" s="913" t="s">
        <v>1123</v>
      </c>
      <c r="M17" s="913" t="s">
        <v>1124</v>
      </c>
      <c r="N17" s="466">
        <f>+S17/O17</f>
        <v>1</v>
      </c>
      <c r="O17" s="991">
        <f>+S17</f>
        <v>218280000</v>
      </c>
      <c r="P17" s="914" t="s">
        <v>1125</v>
      </c>
      <c r="Q17" s="913" t="s">
        <v>1126</v>
      </c>
      <c r="R17" s="992" t="s">
        <v>1134</v>
      </c>
      <c r="S17" s="993">
        <v>218280000</v>
      </c>
      <c r="T17" s="103">
        <v>3</v>
      </c>
      <c r="U17" s="919" t="s">
        <v>1130</v>
      </c>
      <c r="V17" s="1519"/>
      <c r="W17" s="1521"/>
      <c r="X17" s="1521"/>
      <c r="Y17" s="1521"/>
      <c r="Z17" s="1521"/>
      <c r="AA17" s="1521"/>
      <c r="AB17" s="1521"/>
      <c r="AC17" s="1521"/>
      <c r="AD17" s="1521"/>
      <c r="AE17" s="1521"/>
      <c r="AF17" s="1521"/>
      <c r="AG17" s="1521"/>
      <c r="AH17" s="1521"/>
      <c r="AI17" s="1521"/>
      <c r="AJ17" s="1521"/>
      <c r="AK17" s="1521"/>
      <c r="AL17" s="1527"/>
      <c r="AM17" s="1527"/>
      <c r="AN17" s="1521"/>
    </row>
    <row r="18" spans="1:40" s="17" customFormat="1" ht="27.75" customHeight="1" x14ac:dyDescent="0.2">
      <c r="A18" s="790"/>
      <c r="B18" s="790"/>
      <c r="C18" s="792"/>
      <c r="D18" s="917">
        <v>33</v>
      </c>
      <c r="E18" s="321" t="s">
        <v>199</v>
      </c>
      <c r="F18" s="321"/>
      <c r="G18" s="989"/>
      <c r="H18" s="452"/>
      <c r="I18" s="972"/>
      <c r="J18" s="464"/>
      <c r="K18" s="464"/>
      <c r="L18" s="452"/>
      <c r="M18" s="408"/>
      <c r="N18" s="525"/>
      <c r="O18" s="525"/>
      <c r="P18" s="973"/>
      <c r="Q18" s="973"/>
      <c r="R18" s="452"/>
      <c r="S18" s="974"/>
      <c r="T18" s="975"/>
      <c r="U18" s="976"/>
      <c r="V18" s="1519"/>
      <c r="W18" s="1521"/>
      <c r="X18" s="1521"/>
      <c r="Y18" s="1521"/>
      <c r="Z18" s="1521"/>
      <c r="AA18" s="1521"/>
      <c r="AB18" s="1521"/>
      <c r="AC18" s="1521"/>
      <c r="AD18" s="1521"/>
      <c r="AE18" s="1521"/>
      <c r="AF18" s="1521"/>
      <c r="AG18" s="1521"/>
      <c r="AH18" s="1521"/>
      <c r="AI18" s="1521"/>
      <c r="AJ18" s="1521"/>
      <c r="AK18" s="1521"/>
      <c r="AL18" s="1527"/>
      <c r="AM18" s="1527"/>
      <c r="AN18" s="1521"/>
    </row>
    <row r="19" spans="1:40" s="279" customFormat="1" ht="55.5" customHeight="1" x14ac:dyDescent="0.2">
      <c r="A19" s="994"/>
      <c r="B19" s="960"/>
      <c r="C19" s="961"/>
      <c r="D19" s="632"/>
      <c r="E19" s="547"/>
      <c r="F19" s="995"/>
      <c r="G19" s="996" t="s">
        <v>1135</v>
      </c>
      <c r="H19" s="919" t="s">
        <v>1136</v>
      </c>
      <c r="I19" s="997" t="s">
        <v>1137</v>
      </c>
      <c r="J19" s="768">
        <v>3</v>
      </c>
      <c r="K19" s="1537" t="s">
        <v>1129</v>
      </c>
      <c r="L19" s="1311" t="s">
        <v>1123</v>
      </c>
      <c r="M19" s="1360" t="s">
        <v>1124</v>
      </c>
      <c r="N19" s="968">
        <f>+S19/$O$19</f>
        <v>0.15874806098115857</v>
      </c>
      <c r="O19" s="1538">
        <f>SUM(S19:S22)</f>
        <v>561745444</v>
      </c>
      <c r="P19" s="1360" t="s">
        <v>1125</v>
      </c>
      <c r="Q19" s="1360" t="s">
        <v>1126</v>
      </c>
      <c r="R19" s="1093" t="s">
        <v>1136</v>
      </c>
      <c r="S19" s="998">
        <v>89176000</v>
      </c>
      <c r="T19" s="979">
        <v>3</v>
      </c>
      <c r="U19" s="919" t="s">
        <v>1130</v>
      </c>
      <c r="V19" s="1519"/>
      <c r="W19" s="1521"/>
      <c r="X19" s="1521"/>
      <c r="Y19" s="1521"/>
      <c r="Z19" s="1521"/>
      <c r="AA19" s="1521"/>
      <c r="AB19" s="1521"/>
      <c r="AC19" s="1521"/>
      <c r="AD19" s="1521"/>
      <c r="AE19" s="1521"/>
      <c r="AF19" s="1521"/>
      <c r="AG19" s="1521"/>
      <c r="AH19" s="1521"/>
      <c r="AI19" s="1521"/>
      <c r="AJ19" s="1521"/>
      <c r="AK19" s="1521"/>
      <c r="AL19" s="1527"/>
      <c r="AM19" s="1527"/>
      <c r="AN19" s="1521"/>
    </row>
    <row r="20" spans="1:40" s="279" customFormat="1" ht="52.5" customHeight="1" x14ac:dyDescent="0.2">
      <c r="A20" s="999"/>
      <c r="B20" s="714"/>
      <c r="C20" s="361"/>
      <c r="D20" s="1419"/>
      <c r="E20" s="1539"/>
      <c r="F20" s="1539"/>
      <c r="G20" s="996" t="s">
        <v>1138</v>
      </c>
      <c r="H20" s="919" t="s">
        <v>1139</v>
      </c>
      <c r="I20" s="997" t="s">
        <v>1140</v>
      </c>
      <c r="J20" s="919">
        <v>25</v>
      </c>
      <c r="K20" s="1537"/>
      <c r="L20" s="1311"/>
      <c r="M20" s="1360"/>
      <c r="N20" s="968">
        <f t="shared" ref="N20:N22" si="0">+S20/$O$19</f>
        <v>0.17801657506633911</v>
      </c>
      <c r="O20" s="1538"/>
      <c r="P20" s="1360"/>
      <c r="Q20" s="1360"/>
      <c r="R20" s="1093" t="s">
        <v>1139</v>
      </c>
      <c r="S20" s="1001">
        <v>100000000</v>
      </c>
      <c r="T20" s="601">
        <v>3</v>
      </c>
      <c r="U20" s="919" t="s">
        <v>1130</v>
      </c>
      <c r="V20" s="1519"/>
      <c r="W20" s="1521"/>
      <c r="X20" s="1521"/>
      <c r="Y20" s="1521"/>
      <c r="Z20" s="1521"/>
      <c r="AA20" s="1521"/>
      <c r="AB20" s="1521"/>
      <c r="AC20" s="1521"/>
      <c r="AD20" s="1521"/>
      <c r="AE20" s="1521"/>
      <c r="AF20" s="1521"/>
      <c r="AG20" s="1521"/>
      <c r="AH20" s="1521"/>
      <c r="AI20" s="1521"/>
      <c r="AJ20" s="1521"/>
      <c r="AK20" s="1521"/>
      <c r="AL20" s="1527"/>
      <c r="AM20" s="1527"/>
      <c r="AN20" s="1521"/>
    </row>
    <row r="21" spans="1:40" s="279" customFormat="1" ht="51" customHeight="1" x14ac:dyDescent="0.2">
      <c r="A21" s="999"/>
      <c r="B21" s="714"/>
      <c r="C21" s="361"/>
      <c r="D21" s="1419"/>
      <c r="E21" s="1539"/>
      <c r="F21" s="1539"/>
      <c r="G21" s="996" t="s">
        <v>1141</v>
      </c>
      <c r="H21" s="919" t="s">
        <v>1142</v>
      </c>
      <c r="I21" s="997" t="s">
        <v>1143</v>
      </c>
      <c r="J21" s="104">
        <v>75</v>
      </c>
      <c r="K21" s="1537"/>
      <c r="L21" s="1311"/>
      <c r="M21" s="1360"/>
      <c r="N21" s="968">
        <f t="shared" si="0"/>
        <v>0.30720221381982404</v>
      </c>
      <c r="O21" s="1538"/>
      <c r="P21" s="1360"/>
      <c r="Q21" s="1360"/>
      <c r="R21" s="1093" t="s">
        <v>1142</v>
      </c>
      <c r="S21" s="1002">
        <v>172569444</v>
      </c>
      <c r="T21" s="601">
        <v>4</v>
      </c>
      <c r="U21" s="1003" t="s">
        <v>238</v>
      </c>
      <c r="V21" s="1519"/>
      <c r="W21" s="1521"/>
      <c r="X21" s="1521"/>
      <c r="Y21" s="1521"/>
      <c r="Z21" s="1521"/>
      <c r="AA21" s="1521"/>
      <c r="AB21" s="1521"/>
      <c r="AC21" s="1521"/>
      <c r="AD21" s="1521"/>
      <c r="AE21" s="1521"/>
      <c r="AF21" s="1521"/>
      <c r="AG21" s="1521"/>
      <c r="AH21" s="1521"/>
      <c r="AI21" s="1521"/>
      <c r="AJ21" s="1521"/>
      <c r="AK21" s="1521"/>
      <c r="AL21" s="1527"/>
      <c r="AM21" s="1527"/>
      <c r="AN21" s="1521"/>
    </row>
    <row r="22" spans="1:40" s="279" customFormat="1" ht="51" customHeight="1" x14ac:dyDescent="0.2">
      <c r="A22" s="1004"/>
      <c r="B22" s="667"/>
      <c r="C22" s="509"/>
      <c r="D22" s="667"/>
      <c r="E22" s="508"/>
      <c r="F22" s="508"/>
      <c r="G22" s="996" t="s">
        <v>1144</v>
      </c>
      <c r="H22" s="997" t="s">
        <v>174</v>
      </c>
      <c r="I22" s="997" t="s">
        <v>175</v>
      </c>
      <c r="J22" s="104">
        <v>3</v>
      </c>
      <c r="K22" s="1537"/>
      <c r="L22" s="1311"/>
      <c r="M22" s="1360"/>
      <c r="N22" s="968">
        <f t="shared" si="0"/>
        <v>0.35603315013267822</v>
      </c>
      <c r="O22" s="1538"/>
      <c r="P22" s="1360"/>
      <c r="Q22" s="1360"/>
      <c r="R22" s="1093" t="s">
        <v>175</v>
      </c>
      <c r="S22" s="1001">
        <v>200000000</v>
      </c>
      <c r="T22" s="1005">
        <v>4</v>
      </c>
      <c r="U22" s="1003" t="s">
        <v>238</v>
      </c>
      <c r="V22" s="1519"/>
      <c r="W22" s="1521"/>
      <c r="X22" s="1521"/>
      <c r="Y22" s="1521"/>
      <c r="Z22" s="1521"/>
      <c r="AA22" s="1521"/>
      <c r="AB22" s="1521"/>
      <c r="AC22" s="1521"/>
      <c r="AD22" s="1521"/>
      <c r="AE22" s="1521"/>
      <c r="AF22" s="1521"/>
      <c r="AG22" s="1521"/>
      <c r="AH22" s="1521"/>
      <c r="AI22" s="1521"/>
      <c r="AJ22" s="1521"/>
      <c r="AK22" s="1521"/>
      <c r="AL22" s="1527"/>
      <c r="AM22" s="1527"/>
      <c r="AN22" s="1521"/>
    </row>
    <row r="23" spans="1:40" s="17" customFormat="1" ht="15.75" customHeight="1" x14ac:dyDescent="0.2">
      <c r="A23" s="652">
        <v>4</v>
      </c>
      <c r="B23" s="1006" t="s">
        <v>139</v>
      </c>
      <c r="C23" s="1007"/>
      <c r="D23" s="1008"/>
      <c r="E23" s="1009"/>
      <c r="F23" s="1009"/>
      <c r="G23" s="1009"/>
      <c r="H23" s="1009"/>
      <c r="I23" s="1009"/>
      <c r="J23" s="1009"/>
      <c r="K23" s="1009"/>
      <c r="L23" s="1009"/>
      <c r="M23" s="984"/>
      <c r="N23" s="1009"/>
      <c r="O23" s="1009"/>
      <c r="P23" s="1009"/>
      <c r="Q23" s="1009"/>
      <c r="R23" s="1010"/>
      <c r="S23" s="1011"/>
      <c r="T23" s="1012"/>
      <c r="U23" s="1010"/>
      <c r="V23" s="1519"/>
      <c r="W23" s="1521"/>
      <c r="X23" s="1521"/>
      <c r="Y23" s="1521"/>
      <c r="Z23" s="1521"/>
      <c r="AA23" s="1521"/>
      <c r="AB23" s="1521"/>
      <c r="AC23" s="1521"/>
      <c r="AD23" s="1521"/>
      <c r="AE23" s="1521"/>
      <c r="AF23" s="1521"/>
      <c r="AG23" s="1521"/>
      <c r="AH23" s="1521"/>
      <c r="AI23" s="1521"/>
      <c r="AJ23" s="1521"/>
      <c r="AK23" s="1521"/>
      <c r="AL23" s="1527"/>
      <c r="AM23" s="1527"/>
      <c r="AN23" s="1521"/>
    </row>
    <row r="24" spans="1:40" s="17" customFormat="1" ht="29.25" customHeight="1" x14ac:dyDescent="0.2">
      <c r="A24" s="1013"/>
      <c r="B24" s="1013"/>
      <c r="C24" s="1013"/>
      <c r="D24" s="917">
        <v>45</v>
      </c>
      <c r="E24" s="143" t="s">
        <v>50</v>
      </c>
      <c r="F24" s="143"/>
      <c r="G24" s="78"/>
      <c r="H24" s="921"/>
      <c r="I24" s="1014"/>
      <c r="J24" s="144"/>
      <c r="K24" s="144"/>
      <c r="L24" s="1015"/>
      <c r="M24" s="1540"/>
      <c r="N24" s="1540"/>
      <c r="O24" s="1540"/>
      <c r="P24" s="1540"/>
      <c r="Q24" s="1540"/>
      <c r="R24" s="1015"/>
      <c r="S24" s="1016"/>
      <c r="T24" s="1017"/>
      <c r="U24" s="1018"/>
      <c r="V24" s="1519"/>
      <c r="W24" s="1521"/>
      <c r="X24" s="1521"/>
      <c r="Y24" s="1521"/>
      <c r="Z24" s="1521"/>
      <c r="AA24" s="1521"/>
      <c r="AB24" s="1521"/>
      <c r="AC24" s="1521"/>
      <c r="AD24" s="1521"/>
      <c r="AE24" s="1521"/>
      <c r="AF24" s="1521"/>
      <c r="AG24" s="1521"/>
      <c r="AH24" s="1521"/>
      <c r="AI24" s="1521"/>
      <c r="AJ24" s="1521"/>
      <c r="AK24" s="1521"/>
      <c r="AL24" s="1527"/>
      <c r="AM24" s="1527"/>
      <c r="AN24" s="1521"/>
    </row>
    <row r="25" spans="1:40" s="279" customFormat="1" ht="109.5" customHeight="1" x14ac:dyDescent="0.2">
      <c r="A25" s="1019"/>
      <c r="B25" s="275"/>
      <c r="C25" s="275"/>
      <c r="D25" s="275"/>
      <c r="E25" s="275"/>
      <c r="F25" s="275"/>
      <c r="G25" s="1020" t="s">
        <v>325</v>
      </c>
      <c r="H25" s="1021" t="s">
        <v>1134</v>
      </c>
      <c r="I25" s="1022" t="s">
        <v>173</v>
      </c>
      <c r="J25" s="104">
        <v>4</v>
      </c>
      <c r="K25" s="159" t="s">
        <v>1133</v>
      </c>
      <c r="L25" s="913" t="s">
        <v>1123</v>
      </c>
      <c r="M25" s="913" t="s">
        <v>1124</v>
      </c>
      <c r="N25" s="466">
        <f>+S25/O25</f>
        <v>1</v>
      </c>
      <c r="O25" s="991">
        <f>+S25</f>
        <v>189176000</v>
      </c>
      <c r="P25" s="913" t="s">
        <v>1125</v>
      </c>
      <c r="Q25" s="913" t="s">
        <v>1126</v>
      </c>
      <c r="R25" s="1021" t="s">
        <v>1134</v>
      </c>
      <c r="S25" s="213">
        <v>189176000</v>
      </c>
      <c r="T25" s="103">
        <v>3</v>
      </c>
      <c r="U25" s="919" t="s">
        <v>1130</v>
      </c>
      <c r="V25" s="1520"/>
      <c r="W25" s="1521"/>
      <c r="X25" s="1521"/>
      <c r="Y25" s="1521"/>
      <c r="Z25" s="1521"/>
      <c r="AA25" s="1521"/>
      <c r="AB25" s="1521"/>
      <c r="AC25" s="1521"/>
      <c r="AD25" s="1521"/>
      <c r="AE25" s="1521"/>
      <c r="AF25" s="1521"/>
      <c r="AG25" s="1521"/>
      <c r="AH25" s="1521"/>
      <c r="AI25" s="1521"/>
      <c r="AJ25" s="1521"/>
      <c r="AK25" s="1521"/>
      <c r="AL25" s="1527"/>
      <c r="AM25" s="1527"/>
      <c r="AN25" s="1521"/>
    </row>
    <row r="26" spans="1:40" s="234" customFormat="1" ht="30" customHeight="1" x14ac:dyDescent="0.25">
      <c r="A26" s="1023"/>
      <c r="B26" s="1024"/>
      <c r="C26" s="1024"/>
      <c r="D26" s="1024"/>
      <c r="E26" s="1024"/>
      <c r="F26" s="1024"/>
      <c r="G26" s="1024"/>
      <c r="H26" s="1025"/>
      <c r="I26" s="1026"/>
      <c r="J26" s="1027"/>
      <c r="K26" s="1027"/>
      <c r="L26" s="1028"/>
      <c r="M26" s="1028"/>
      <c r="N26" s="1029"/>
      <c r="O26" s="1030">
        <f>SUM(O11:O25)</f>
        <v>1903518104</v>
      </c>
      <c r="P26" s="1028"/>
      <c r="Q26" s="1028"/>
      <c r="R26" s="1031"/>
      <c r="S26" s="1030">
        <f>SUM(S11:S25)</f>
        <v>1903518104</v>
      </c>
      <c r="T26" s="1032"/>
      <c r="U26" s="1031"/>
      <c r="V26" s="1024"/>
      <c r="W26" s="1024"/>
      <c r="X26" s="1024"/>
      <c r="Y26" s="1024"/>
      <c r="Z26" s="1024"/>
      <c r="AA26" s="1024"/>
      <c r="AB26" s="1024"/>
      <c r="AC26" s="1024"/>
      <c r="AD26" s="1024"/>
      <c r="AE26" s="1024"/>
      <c r="AF26" s="1024"/>
      <c r="AG26" s="1024"/>
      <c r="AH26" s="1024"/>
      <c r="AI26" s="1024"/>
      <c r="AJ26" s="1024"/>
      <c r="AK26" s="1024"/>
      <c r="AL26" s="1033"/>
      <c r="AM26" s="1034"/>
      <c r="AN26" s="1035"/>
    </row>
    <row r="27" spans="1:40" s="17" customFormat="1" ht="27" customHeight="1" x14ac:dyDescent="0.2">
      <c r="A27" s="197"/>
      <c r="H27" s="823"/>
      <c r="I27" s="824"/>
      <c r="J27" s="16"/>
      <c r="K27" s="16"/>
      <c r="L27" s="469"/>
      <c r="M27" s="469"/>
      <c r="N27" s="825"/>
      <c r="O27" s="231"/>
      <c r="P27" s="469"/>
      <c r="Q27" s="469"/>
      <c r="R27" s="219"/>
      <c r="S27" s="235"/>
      <c r="T27" s="225"/>
      <c r="U27" s="219"/>
      <c r="AL27" s="1036"/>
      <c r="AM27" s="229"/>
      <c r="AN27" s="230"/>
    </row>
    <row r="28" spans="1:40" s="17" customFormat="1" ht="27" customHeight="1" x14ac:dyDescent="0.2">
      <c r="A28" s="197"/>
      <c r="H28" s="823"/>
      <c r="I28" s="824"/>
      <c r="J28" s="1038"/>
      <c r="K28" s="16"/>
      <c r="L28" s="469"/>
      <c r="M28" s="469"/>
      <c r="N28" s="825"/>
      <c r="O28" s="231"/>
      <c r="P28" s="469"/>
      <c r="Q28" s="469"/>
      <c r="R28" s="219"/>
      <c r="S28" s="235"/>
      <c r="T28" s="225"/>
      <c r="U28" s="219"/>
      <c r="AL28" s="1036"/>
      <c r="AM28" s="229"/>
      <c r="AN28" s="230"/>
    </row>
    <row r="29" spans="1:40" s="17" customFormat="1" ht="27" customHeight="1" x14ac:dyDescent="0.2">
      <c r="A29" s="197"/>
      <c r="H29" s="823"/>
      <c r="I29" s="824"/>
      <c r="J29" s="16"/>
      <c r="K29" s="16"/>
      <c r="L29" s="469"/>
      <c r="M29" s="469"/>
      <c r="N29" s="825"/>
      <c r="O29" s="231"/>
      <c r="P29" s="469"/>
      <c r="Q29" s="469"/>
      <c r="R29" s="219"/>
      <c r="S29" s="235"/>
      <c r="T29" s="225"/>
      <c r="U29" s="219"/>
      <c r="AL29" s="1036"/>
      <c r="AM29" s="229"/>
      <c r="AN29" s="230"/>
    </row>
    <row r="30" spans="1:40" s="17" customFormat="1" ht="27" customHeight="1" x14ac:dyDescent="0.2">
      <c r="A30" s="197"/>
      <c r="H30" s="823"/>
      <c r="I30" s="824"/>
      <c r="J30" s="16"/>
      <c r="K30" s="16"/>
      <c r="L30" s="469"/>
      <c r="M30" s="469"/>
      <c r="N30" s="825"/>
      <c r="O30" s="231"/>
      <c r="P30" s="469"/>
      <c r="Q30" s="469"/>
      <c r="R30" s="219"/>
      <c r="S30" s="235"/>
      <c r="T30" s="225"/>
      <c r="U30" s="219"/>
      <c r="AL30" s="1036"/>
      <c r="AM30" s="229"/>
      <c r="AN30" s="230"/>
    </row>
    <row r="32" spans="1:40" ht="27" customHeight="1" x14ac:dyDescent="0.2">
      <c r="Q32" s="1170" t="s">
        <v>946</v>
      </c>
      <c r="R32" s="1170"/>
      <c r="S32" s="1170"/>
      <c r="T32" s="1170"/>
      <c r="U32" s="1170"/>
      <c r="V32" s="915"/>
      <c r="W32" s="915"/>
    </row>
    <row r="33" spans="17:21" ht="27" customHeight="1" x14ac:dyDescent="0.25">
      <c r="Q33" s="1536" t="s">
        <v>1145</v>
      </c>
      <c r="R33" s="1536"/>
      <c r="S33" s="1536"/>
      <c r="T33" s="1536"/>
      <c r="U33" s="1536"/>
    </row>
  </sheetData>
  <mergeCells count="75">
    <mergeCell ref="D20:D21"/>
    <mergeCell ref="E20:E21"/>
    <mergeCell ref="F20:F21"/>
    <mergeCell ref="M24:Q24"/>
    <mergeCell ref="Q32:U32"/>
    <mergeCell ref="Q33:U33"/>
    <mergeCell ref="P13:P14"/>
    <mergeCell ref="Q13:Q14"/>
    <mergeCell ref="R13:R14"/>
    <mergeCell ref="K19:K22"/>
    <mergeCell ref="L19:L22"/>
    <mergeCell ref="M19:M22"/>
    <mergeCell ref="O19:O22"/>
    <mergeCell ref="P19:P22"/>
    <mergeCell ref="Q19:Q22"/>
    <mergeCell ref="O13:O14"/>
    <mergeCell ref="AI11:AI25"/>
    <mergeCell ref="AJ11:AJ25"/>
    <mergeCell ref="J13:J14"/>
    <mergeCell ref="K13:K14"/>
    <mergeCell ref="L13:L14"/>
    <mergeCell ref="M13:M14"/>
    <mergeCell ref="N13:N14"/>
    <mergeCell ref="I13:I14"/>
    <mergeCell ref="AE11:AE25"/>
    <mergeCell ref="AF11:AF25"/>
    <mergeCell ref="AG11:AG25"/>
    <mergeCell ref="AH11:AH25"/>
    <mergeCell ref="D13:D14"/>
    <mergeCell ref="E13:E14"/>
    <mergeCell ref="F13:F14"/>
    <mergeCell ref="G13:G14"/>
    <mergeCell ref="H13:H14"/>
    <mergeCell ref="AM7:AM8"/>
    <mergeCell ref="AK11:AK25"/>
    <mergeCell ref="AL11:AL25"/>
    <mergeCell ref="AM11:AM25"/>
    <mergeCell ref="AN11:AN25"/>
    <mergeCell ref="S7:S8"/>
    <mergeCell ref="AN7:AN8"/>
    <mergeCell ref="V11:V25"/>
    <mergeCell ref="W11:W25"/>
    <mergeCell ref="X11:X25"/>
    <mergeCell ref="Y11:Y25"/>
    <mergeCell ref="Z11:Z25"/>
    <mergeCell ref="AA11:AA25"/>
    <mergeCell ref="AB11:AB25"/>
    <mergeCell ref="AC11:AC25"/>
    <mergeCell ref="AD11:AD25"/>
    <mergeCell ref="V7:W7"/>
    <mergeCell ref="X7:AA7"/>
    <mergeCell ref="AB7:AG7"/>
    <mergeCell ref="AH7:AJ7"/>
    <mergeCell ref="AL7:AL8"/>
    <mergeCell ref="N7:N8"/>
    <mergeCell ref="O7:O8"/>
    <mergeCell ref="P7:P8"/>
    <mergeCell ref="Q7:Q8"/>
    <mergeCell ref="R7:R8"/>
    <mergeCell ref="A1:AL4"/>
    <mergeCell ref="A5:J6"/>
    <mergeCell ref="K5:AN5"/>
    <mergeCell ref="V6:AJ6"/>
    <mergeCell ref="A7:A8"/>
    <mergeCell ref="B7:C8"/>
    <mergeCell ref="D7:D8"/>
    <mergeCell ref="E7:F8"/>
    <mergeCell ref="G7:G8"/>
    <mergeCell ref="H7:H8"/>
    <mergeCell ref="U7:U8"/>
    <mergeCell ref="I7:I8"/>
    <mergeCell ref="J7:J8"/>
    <mergeCell ref="K7:K8"/>
    <mergeCell ref="L7:L8"/>
    <mergeCell ref="M7:M8"/>
  </mergeCell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G22"/>
  <sheetViews>
    <sheetView showGridLines="0" zoomScale="60" zoomScaleNormal="60" workbookViewId="0">
      <selection activeCell="M11" sqref="M11"/>
    </sheetView>
  </sheetViews>
  <sheetFormatPr baseColWidth="10" defaultColWidth="11.42578125" defaultRowHeight="27" customHeight="1" x14ac:dyDescent="0.25"/>
  <cols>
    <col min="1" max="1" width="13.140625" style="108" customWidth="1"/>
    <col min="2" max="2" width="4" style="3" customWidth="1"/>
    <col min="3" max="4" width="14.7109375" style="3" customWidth="1"/>
    <col min="5" max="5" width="10" style="3" customWidth="1"/>
    <col min="6" max="6" width="8.140625" style="3" customWidth="1"/>
    <col min="7" max="7" width="14.7109375" style="3" customWidth="1"/>
    <col min="8" max="8" width="41.42578125" style="831" customWidth="1"/>
    <col min="9" max="9" width="36.5703125" style="621" customWidth="1"/>
    <col min="10" max="10" width="25.7109375" style="2" customWidth="1"/>
    <col min="11" max="11" width="27.5703125" style="2" customWidth="1"/>
    <col min="12" max="12" width="22.5703125" style="621" customWidth="1"/>
    <col min="13" max="13" width="36.5703125" style="109" customWidth="1"/>
    <col min="14" max="14" width="21.5703125" style="620" customWidth="1"/>
    <col min="15" max="15" width="28" style="112" customWidth="1"/>
    <col min="16" max="16" width="36.7109375" style="109" customWidth="1"/>
    <col min="17" max="17" width="37.42578125" style="109" customWidth="1"/>
    <col min="18" max="18" width="43.140625" style="109" customWidth="1"/>
    <col min="19" max="21" width="27.28515625" style="120" customWidth="1"/>
    <col min="22" max="22" width="14.28515625" style="114" customWidth="1"/>
    <col min="23" max="23" width="23.85546875" style="109" customWidth="1"/>
    <col min="24" max="38" width="9" style="3" customWidth="1"/>
    <col min="39" max="39" width="13.5703125" style="3" customWidth="1"/>
    <col min="40" max="40" width="15.5703125" style="116" customWidth="1"/>
    <col min="41" max="41" width="21.42578125" style="117" customWidth="1"/>
    <col min="42" max="42" width="25.42578125" style="118" customWidth="1"/>
  </cols>
  <sheetData>
    <row r="1" spans="1:59" ht="21" customHeight="1" x14ac:dyDescent="0.25">
      <c r="A1" s="1100" t="s">
        <v>971</v>
      </c>
      <c r="B1" s="1100"/>
      <c r="C1" s="1100"/>
      <c r="D1" s="1100"/>
      <c r="E1" s="1100"/>
      <c r="F1" s="1100"/>
      <c r="G1" s="1100"/>
      <c r="H1" s="1100"/>
      <c r="I1" s="1100"/>
      <c r="J1" s="1100"/>
      <c r="K1" s="1100"/>
      <c r="L1" s="1100"/>
      <c r="M1" s="1100"/>
      <c r="N1" s="1100"/>
      <c r="O1" s="1100"/>
      <c r="P1" s="1100"/>
      <c r="Q1" s="1100"/>
      <c r="R1" s="1100"/>
      <c r="S1" s="1100"/>
      <c r="T1" s="1100"/>
      <c r="U1" s="1100"/>
      <c r="V1" s="1100"/>
      <c r="W1" s="1100"/>
      <c r="X1" s="1100"/>
      <c r="Y1" s="1100"/>
      <c r="Z1" s="1100"/>
      <c r="AA1" s="1100"/>
      <c r="AB1" s="1100"/>
      <c r="AC1" s="1100"/>
      <c r="AD1" s="1100"/>
      <c r="AE1" s="1100"/>
      <c r="AF1" s="1100"/>
      <c r="AG1" s="1100"/>
      <c r="AH1" s="1100"/>
      <c r="AI1" s="1100"/>
      <c r="AJ1" s="1100"/>
      <c r="AK1" s="1100"/>
      <c r="AL1" s="1100"/>
      <c r="AM1" s="1100"/>
      <c r="AN1" s="1100"/>
      <c r="AO1" s="1" t="s">
        <v>1</v>
      </c>
      <c r="AP1" s="832" t="s">
        <v>888</v>
      </c>
    </row>
    <row r="2" spans="1:59" ht="18" customHeight="1" x14ac:dyDescent="0.25">
      <c r="A2" s="1100"/>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c r="AK2" s="1100"/>
      <c r="AL2" s="1100"/>
      <c r="AM2" s="1100"/>
      <c r="AN2" s="1100"/>
      <c r="AO2" s="4" t="s">
        <v>3</v>
      </c>
      <c r="AP2" s="832" t="s">
        <v>4</v>
      </c>
    </row>
    <row r="3" spans="1:59" ht="17.25" customHeight="1" x14ac:dyDescent="0.25">
      <c r="A3" s="1100"/>
      <c r="B3" s="1100"/>
      <c r="C3" s="1100"/>
      <c r="D3" s="1100"/>
      <c r="E3" s="1100"/>
      <c r="F3" s="1100"/>
      <c r="G3" s="1100"/>
      <c r="H3" s="1100"/>
      <c r="I3" s="1100"/>
      <c r="J3" s="1100"/>
      <c r="K3" s="1100"/>
      <c r="L3" s="1100"/>
      <c r="M3" s="1100"/>
      <c r="N3" s="1100"/>
      <c r="O3" s="1100"/>
      <c r="P3" s="1100"/>
      <c r="Q3" s="1100"/>
      <c r="R3" s="1100"/>
      <c r="S3" s="1100"/>
      <c r="T3" s="1100"/>
      <c r="U3" s="1100"/>
      <c r="V3" s="1100"/>
      <c r="W3" s="1100"/>
      <c r="X3" s="1100"/>
      <c r="Y3" s="1100"/>
      <c r="Z3" s="1100"/>
      <c r="AA3" s="1100"/>
      <c r="AB3" s="1100"/>
      <c r="AC3" s="1100"/>
      <c r="AD3" s="1100"/>
      <c r="AE3" s="1100"/>
      <c r="AF3" s="1100"/>
      <c r="AG3" s="1100"/>
      <c r="AH3" s="1100"/>
      <c r="AI3" s="1100"/>
      <c r="AJ3" s="1100"/>
      <c r="AK3" s="1100"/>
      <c r="AL3" s="1100"/>
      <c r="AM3" s="1100"/>
      <c r="AN3" s="1100"/>
      <c r="AO3" s="1" t="s">
        <v>5</v>
      </c>
      <c r="AP3" s="833" t="s">
        <v>6</v>
      </c>
    </row>
    <row r="4" spans="1:59" ht="18.75" customHeight="1" x14ac:dyDescent="0.25">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c r="AJ4" s="1185"/>
      <c r="AK4" s="1185"/>
      <c r="AL4" s="1185"/>
      <c r="AM4" s="1185"/>
      <c r="AN4" s="1185"/>
      <c r="AO4" s="1" t="s">
        <v>7</v>
      </c>
      <c r="AP4" s="834" t="s">
        <v>8</v>
      </c>
    </row>
    <row r="5" spans="1:59" s="17" customFormat="1" ht="27" customHeight="1" x14ac:dyDescent="0.2">
      <c r="A5" s="1105" t="s">
        <v>9</v>
      </c>
      <c r="B5" s="1105"/>
      <c r="C5" s="1105"/>
      <c r="D5" s="1105"/>
      <c r="E5" s="1105"/>
      <c r="F5" s="1105"/>
      <c r="G5" s="1105"/>
      <c r="H5" s="1105"/>
      <c r="I5" s="1105"/>
      <c r="J5" s="1105"/>
      <c r="K5" s="1173" t="s">
        <v>10</v>
      </c>
      <c r="L5" s="1173"/>
      <c r="M5" s="1173"/>
      <c r="N5" s="1173"/>
      <c r="O5" s="1173"/>
      <c r="P5" s="1173"/>
      <c r="Q5" s="1173"/>
      <c r="R5" s="1173"/>
      <c r="S5" s="1173"/>
      <c r="T5" s="1173"/>
      <c r="U5" s="1173"/>
      <c r="V5" s="1173"/>
      <c r="W5" s="1173"/>
      <c r="X5" s="1173"/>
      <c r="Y5" s="1173"/>
      <c r="Z5" s="1173"/>
      <c r="AA5" s="1173"/>
      <c r="AB5" s="1173"/>
      <c r="AC5" s="1173"/>
      <c r="AD5" s="1173"/>
      <c r="AE5" s="1173"/>
      <c r="AF5" s="1173"/>
      <c r="AG5" s="1173"/>
      <c r="AH5" s="1173"/>
      <c r="AI5" s="1173"/>
      <c r="AJ5" s="1173"/>
      <c r="AK5" s="1173"/>
      <c r="AL5" s="1173"/>
      <c r="AM5" s="1173"/>
      <c r="AN5" s="1173"/>
      <c r="AO5" s="1173"/>
      <c r="AP5" s="1173"/>
      <c r="AQ5" s="16"/>
      <c r="AR5" s="16"/>
      <c r="AS5" s="16"/>
      <c r="AT5" s="16"/>
      <c r="AU5" s="16"/>
      <c r="AV5" s="16"/>
      <c r="AW5" s="16"/>
      <c r="AX5" s="16"/>
      <c r="AY5" s="16"/>
      <c r="AZ5" s="16"/>
      <c r="BA5" s="16"/>
      <c r="BB5" s="16"/>
      <c r="BC5" s="16"/>
      <c r="BD5" s="16"/>
      <c r="BE5" s="16"/>
      <c r="BF5" s="16"/>
      <c r="BG5" s="16"/>
    </row>
    <row r="6" spans="1:59" s="17" customFormat="1" ht="27" customHeight="1" x14ac:dyDescent="0.2">
      <c r="A6" s="1106"/>
      <c r="B6" s="1106"/>
      <c r="C6" s="1106"/>
      <c r="D6" s="1106"/>
      <c r="E6" s="1106"/>
      <c r="F6" s="1106"/>
      <c r="G6" s="1106"/>
      <c r="H6" s="1106"/>
      <c r="I6" s="1106"/>
      <c r="J6" s="1106"/>
      <c r="K6" s="558"/>
      <c r="L6" s="133"/>
      <c r="M6" s="395"/>
      <c r="N6" s="557"/>
      <c r="O6" s="133"/>
      <c r="P6" s="395"/>
      <c r="Q6" s="395"/>
      <c r="R6" s="395"/>
      <c r="S6" s="133"/>
      <c r="T6" s="133"/>
      <c r="U6" s="133"/>
      <c r="V6" s="133"/>
      <c r="W6" s="133"/>
      <c r="X6" s="1173" t="s">
        <v>11</v>
      </c>
      <c r="Y6" s="1173"/>
      <c r="Z6" s="1173"/>
      <c r="AA6" s="1173"/>
      <c r="AB6" s="1173"/>
      <c r="AC6" s="1173"/>
      <c r="AD6" s="1173"/>
      <c r="AE6" s="1173"/>
      <c r="AF6" s="1173"/>
      <c r="AG6" s="1173"/>
      <c r="AH6" s="1173"/>
      <c r="AI6" s="1173"/>
      <c r="AJ6" s="1173"/>
      <c r="AK6" s="1173"/>
      <c r="AL6" s="1173"/>
      <c r="AM6" s="1173"/>
      <c r="AN6" s="557"/>
      <c r="AO6" s="557"/>
      <c r="AP6" s="787"/>
      <c r="AQ6" s="16"/>
      <c r="AR6" s="16"/>
      <c r="AS6" s="16"/>
      <c r="AT6" s="16"/>
      <c r="AU6" s="16"/>
      <c r="AV6" s="16"/>
      <c r="AW6" s="16"/>
      <c r="AX6" s="16"/>
      <c r="AY6" s="16"/>
      <c r="AZ6" s="16"/>
      <c r="BA6" s="16"/>
      <c r="BB6" s="16"/>
      <c r="BC6" s="16"/>
      <c r="BD6" s="16"/>
      <c r="BE6" s="16"/>
      <c r="BF6" s="16"/>
      <c r="BG6" s="16"/>
    </row>
    <row r="7" spans="1:59" s="17" customFormat="1" ht="43.5" customHeight="1" x14ac:dyDescent="0.2">
      <c r="A7" s="1111" t="s">
        <v>12</v>
      </c>
      <c r="B7" s="1187" t="s">
        <v>13</v>
      </c>
      <c r="C7" s="1187"/>
      <c r="D7" s="1187" t="s">
        <v>12</v>
      </c>
      <c r="E7" s="1187" t="s">
        <v>14</v>
      </c>
      <c r="F7" s="1187"/>
      <c r="G7" s="1115" t="s">
        <v>12</v>
      </c>
      <c r="H7" s="1187" t="s">
        <v>15</v>
      </c>
      <c r="I7" s="1187" t="s">
        <v>16</v>
      </c>
      <c r="J7" s="1096" t="s">
        <v>17</v>
      </c>
      <c r="K7" s="1187" t="s">
        <v>18</v>
      </c>
      <c r="L7" s="1187" t="s">
        <v>19</v>
      </c>
      <c r="M7" s="1187" t="s">
        <v>10</v>
      </c>
      <c r="N7" s="1189" t="s">
        <v>20</v>
      </c>
      <c r="O7" s="1194" t="s">
        <v>21</v>
      </c>
      <c r="P7" s="1187" t="s">
        <v>22</v>
      </c>
      <c r="Q7" s="1187" t="s">
        <v>23</v>
      </c>
      <c r="R7" s="1187" t="s">
        <v>24</v>
      </c>
      <c r="S7" s="1194" t="s">
        <v>21</v>
      </c>
      <c r="T7" s="1194" t="s">
        <v>948</v>
      </c>
      <c r="U7" s="1194" t="s">
        <v>949</v>
      </c>
      <c r="V7" s="1195" t="s">
        <v>12</v>
      </c>
      <c r="W7" s="1187" t="s">
        <v>25</v>
      </c>
      <c r="X7" s="1206" t="s">
        <v>26</v>
      </c>
      <c r="Y7" s="1207"/>
      <c r="Z7" s="1208" t="s">
        <v>27</v>
      </c>
      <c r="AA7" s="1209"/>
      <c r="AB7" s="1209"/>
      <c r="AC7" s="1209"/>
      <c r="AD7" s="1129" t="s">
        <v>28</v>
      </c>
      <c r="AE7" s="1130"/>
      <c r="AF7" s="1130"/>
      <c r="AG7" s="1130"/>
      <c r="AH7" s="1130"/>
      <c r="AI7" s="1130"/>
      <c r="AJ7" s="1190" t="s">
        <v>29</v>
      </c>
      <c r="AK7" s="1191"/>
      <c r="AL7" s="1191"/>
      <c r="AM7" s="1192" t="s">
        <v>30</v>
      </c>
      <c r="AN7" s="1132" t="s">
        <v>31</v>
      </c>
      <c r="AO7" s="1132" t="s">
        <v>32</v>
      </c>
      <c r="AP7" s="1149" t="s">
        <v>33</v>
      </c>
      <c r="AQ7" s="16"/>
      <c r="AR7" s="16"/>
      <c r="AS7" s="16"/>
      <c r="AT7" s="16"/>
      <c r="AU7" s="16"/>
      <c r="AV7" s="16"/>
      <c r="AW7" s="16"/>
      <c r="AX7" s="16"/>
      <c r="AY7" s="16"/>
      <c r="AZ7" s="16"/>
      <c r="BA7" s="16"/>
      <c r="BB7" s="16"/>
      <c r="BC7" s="16"/>
      <c r="BD7" s="16"/>
      <c r="BE7" s="16"/>
    </row>
    <row r="8" spans="1:59" s="17" customFormat="1" ht="120.75" customHeight="1" x14ac:dyDescent="0.2">
      <c r="A8" s="1112"/>
      <c r="B8" s="1187"/>
      <c r="C8" s="1187"/>
      <c r="D8" s="1187"/>
      <c r="E8" s="1187"/>
      <c r="F8" s="1187"/>
      <c r="G8" s="1116"/>
      <c r="H8" s="1187"/>
      <c r="I8" s="1187"/>
      <c r="J8" s="1188"/>
      <c r="K8" s="1187"/>
      <c r="L8" s="1187"/>
      <c r="M8" s="1187"/>
      <c r="N8" s="1189"/>
      <c r="O8" s="1194"/>
      <c r="P8" s="1187"/>
      <c r="Q8" s="1187"/>
      <c r="R8" s="1187"/>
      <c r="S8" s="1194"/>
      <c r="T8" s="1194"/>
      <c r="U8" s="1194"/>
      <c r="V8" s="1195"/>
      <c r="W8" s="1187"/>
      <c r="X8" s="21" t="s">
        <v>34</v>
      </c>
      <c r="Y8" s="394" t="s">
        <v>35</v>
      </c>
      <c r="Z8" s="21" t="s">
        <v>36</v>
      </c>
      <c r="AA8" s="21" t="s">
        <v>37</v>
      </c>
      <c r="AB8" s="21" t="s">
        <v>38</v>
      </c>
      <c r="AC8" s="21" t="s">
        <v>39</v>
      </c>
      <c r="AD8" s="21" t="s">
        <v>40</v>
      </c>
      <c r="AE8" s="21" t="s">
        <v>41</v>
      </c>
      <c r="AF8" s="21" t="s">
        <v>42</v>
      </c>
      <c r="AG8" s="21" t="s">
        <v>43</v>
      </c>
      <c r="AH8" s="21" t="s">
        <v>44</v>
      </c>
      <c r="AI8" s="21" t="s">
        <v>45</v>
      </c>
      <c r="AJ8" s="21" t="s">
        <v>46</v>
      </c>
      <c r="AK8" s="21" t="s">
        <v>47</v>
      </c>
      <c r="AL8" s="19" t="s">
        <v>48</v>
      </c>
      <c r="AM8" s="1193"/>
      <c r="AN8" s="1495"/>
      <c r="AO8" s="1133"/>
      <c r="AP8" s="1150"/>
      <c r="AQ8" s="16"/>
      <c r="AR8" s="16"/>
      <c r="AS8" s="16"/>
      <c r="AT8" s="16"/>
      <c r="AU8" s="16"/>
      <c r="AV8" s="16"/>
      <c r="AW8" s="16"/>
      <c r="AX8" s="16"/>
      <c r="AY8" s="16"/>
      <c r="AZ8" s="16"/>
      <c r="BA8" s="16"/>
      <c r="BB8" s="16"/>
      <c r="BC8" s="16"/>
      <c r="BD8" s="16"/>
      <c r="BE8" s="16"/>
    </row>
    <row r="9" spans="1:59" s="17" customFormat="1" ht="21.75" customHeight="1" x14ac:dyDescent="0.2">
      <c r="A9" s="1556"/>
      <c r="B9" s="1187"/>
      <c r="C9" s="1187"/>
      <c r="D9" s="1187"/>
      <c r="E9" s="1187"/>
      <c r="F9" s="1187"/>
      <c r="G9" s="1557"/>
      <c r="H9" s="1187"/>
      <c r="I9" s="1187"/>
      <c r="J9" s="559" t="s">
        <v>950</v>
      </c>
      <c r="K9" s="1187"/>
      <c r="L9" s="1187"/>
      <c r="M9" s="1187"/>
      <c r="N9" s="1189"/>
      <c r="O9" s="1194"/>
      <c r="P9" s="1187"/>
      <c r="Q9" s="1187"/>
      <c r="R9" s="1187"/>
      <c r="S9" s="1194"/>
      <c r="T9" s="1194"/>
      <c r="U9" s="1194"/>
      <c r="V9" s="1195"/>
      <c r="W9" s="1187"/>
      <c r="X9" s="559" t="s">
        <v>950</v>
      </c>
      <c r="Y9" s="559" t="s">
        <v>950</v>
      </c>
      <c r="Z9" s="559" t="s">
        <v>950</v>
      </c>
      <c r="AA9" s="559" t="s">
        <v>950</v>
      </c>
      <c r="AB9" s="559" t="s">
        <v>950</v>
      </c>
      <c r="AC9" s="559" t="s">
        <v>950</v>
      </c>
      <c r="AD9" s="559" t="s">
        <v>950</v>
      </c>
      <c r="AE9" s="559" t="s">
        <v>950</v>
      </c>
      <c r="AF9" s="559" t="s">
        <v>950</v>
      </c>
      <c r="AG9" s="559" t="s">
        <v>950</v>
      </c>
      <c r="AH9" s="559" t="s">
        <v>950</v>
      </c>
      <c r="AI9" s="559" t="s">
        <v>950</v>
      </c>
      <c r="AJ9" s="559" t="s">
        <v>950</v>
      </c>
      <c r="AK9" s="559" t="s">
        <v>950</v>
      </c>
      <c r="AL9" s="559" t="s">
        <v>950</v>
      </c>
      <c r="AM9" s="559" t="s">
        <v>950</v>
      </c>
      <c r="AN9" s="560" t="s">
        <v>950</v>
      </c>
      <c r="AO9" s="560" t="s">
        <v>950</v>
      </c>
      <c r="AP9" s="1549"/>
      <c r="AQ9" s="16"/>
      <c r="AR9" s="16"/>
      <c r="AS9" s="16"/>
      <c r="AT9" s="16"/>
      <c r="AU9" s="16"/>
      <c r="AV9" s="16"/>
      <c r="AW9" s="16"/>
      <c r="AX9" s="16"/>
      <c r="AY9" s="16"/>
      <c r="AZ9" s="16"/>
      <c r="BA9" s="16"/>
      <c r="BB9" s="16"/>
      <c r="BC9" s="16"/>
      <c r="BD9" s="16"/>
      <c r="BE9" s="16"/>
    </row>
    <row r="10" spans="1:59" s="17" customFormat="1" ht="21.75" customHeight="1" x14ac:dyDescent="0.2">
      <c r="A10" s="652">
        <v>3</v>
      </c>
      <c r="B10" s="458" t="s">
        <v>951</v>
      </c>
      <c r="C10" s="393"/>
      <c r="D10" s="334"/>
      <c r="E10" s="651"/>
      <c r="F10" s="651"/>
      <c r="G10" s="651"/>
      <c r="H10" s="788"/>
      <c r="I10" s="752"/>
      <c r="J10" s="651"/>
      <c r="K10" s="651"/>
      <c r="L10" s="752"/>
      <c r="M10" s="752"/>
      <c r="N10" s="753"/>
      <c r="O10" s="651"/>
      <c r="P10" s="651"/>
      <c r="Q10" s="651"/>
      <c r="R10" s="752"/>
      <c r="S10" s="651"/>
      <c r="T10" s="651"/>
      <c r="U10" s="651"/>
      <c r="V10" s="651"/>
      <c r="W10" s="752"/>
      <c r="X10" s="651"/>
      <c r="Y10" s="651"/>
      <c r="Z10" s="651"/>
      <c r="AA10" s="651"/>
      <c r="AB10" s="651"/>
      <c r="AC10" s="651"/>
      <c r="AD10" s="651"/>
      <c r="AE10" s="651"/>
      <c r="AF10" s="651"/>
      <c r="AG10" s="651"/>
      <c r="AH10" s="651"/>
      <c r="AI10" s="651"/>
      <c r="AJ10" s="651"/>
      <c r="AK10" s="651"/>
      <c r="AL10" s="651"/>
      <c r="AM10" s="651"/>
      <c r="AN10" s="651"/>
      <c r="AO10" s="651"/>
      <c r="AP10" s="835"/>
    </row>
    <row r="11" spans="1:59" s="17" customFormat="1" ht="19.5" customHeight="1" x14ac:dyDescent="0.2">
      <c r="A11" s="1550"/>
      <c r="B11" s="1552"/>
      <c r="C11" s="1553"/>
      <c r="D11" s="451">
        <v>2409</v>
      </c>
      <c r="E11" s="317" t="s">
        <v>952</v>
      </c>
      <c r="F11" s="452"/>
      <c r="G11" s="836"/>
      <c r="H11" s="793"/>
      <c r="I11" s="749"/>
      <c r="J11" s="314"/>
      <c r="K11" s="308"/>
      <c r="L11" s="421"/>
      <c r="M11" s="795"/>
      <c r="N11" s="733"/>
      <c r="O11" s="796"/>
      <c r="P11" s="796"/>
      <c r="Q11" s="796"/>
      <c r="R11" s="308"/>
      <c r="S11" s="798"/>
      <c r="T11" s="798"/>
      <c r="U11" s="798"/>
      <c r="V11" s="796"/>
      <c r="W11" s="799"/>
      <c r="X11" s="796"/>
      <c r="Y11" s="796"/>
      <c r="Z11" s="796"/>
      <c r="AA11" s="796"/>
      <c r="AB11" s="796"/>
      <c r="AC11" s="796"/>
      <c r="AD11" s="796"/>
      <c r="AE11" s="796"/>
      <c r="AF11" s="796"/>
      <c r="AG11" s="796"/>
      <c r="AH11" s="796"/>
      <c r="AI11" s="796"/>
      <c r="AJ11" s="796"/>
      <c r="AK11" s="796"/>
      <c r="AL11" s="796"/>
      <c r="AM11" s="796"/>
      <c r="AN11" s="796"/>
      <c r="AO11" s="796"/>
      <c r="AP11" s="837"/>
    </row>
    <row r="12" spans="1:59" s="17" customFormat="1" ht="106.5" customHeight="1" x14ac:dyDescent="0.2">
      <c r="A12" s="1551"/>
      <c r="B12" s="1554"/>
      <c r="C12" s="1554"/>
      <c r="D12" s="460"/>
      <c r="E12" s="1215"/>
      <c r="F12" s="1215"/>
      <c r="G12" s="562"/>
      <c r="H12" s="838" t="s">
        <v>953</v>
      </c>
      <c r="I12" s="62" t="s">
        <v>954</v>
      </c>
      <c r="J12" s="839">
        <v>1</v>
      </c>
      <c r="K12" s="1151" t="s">
        <v>955</v>
      </c>
      <c r="L12" s="1243">
        <v>24010101</v>
      </c>
      <c r="M12" s="1239" t="s">
        <v>956</v>
      </c>
      <c r="N12" s="598">
        <f>+S12/$O$12</f>
        <v>0.24672897196261681</v>
      </c>
      <c r="O12" s="1543">
        <f>+S12+S13+S14+S15</f>
        <v>107000000</v>
      </c>
      <c r="P12" s="1140" t="s">
        <v>957</v>
      </c>
      <c r="Q12" s="1140" t="s">
        <v>958</v>
      </c>
      <c r="R12" s="840" t="str">
        <f>+H12</f>
        <v>Formular e Implementar una estrategia de movilidad saludable, segura y sostenible.</v>
      </c>
      <c r="S12" s="841">
        <v>26400000</v>
      </c>
      <c r="T12" s="842">
        <v>23052000</v>
      </c>
      <c r="U12" s="842">
        <v>16218000</v>
      </c>
      <c r="V12" s="1546" t="s">
        <v>959</v>
      </c>
      <c r="W12" s="1140" t="s">
        <v>960</v>
      </c>
      <c r="X12" s="1371">
        <v>57163</v>
      </c>
      <c r="Y12" s="1371">
        <v>57815</v>
      </c>
      <c r="Z12" s="1371">
        <v>27805</v>
      </c>
      <c r="AA12" s="1371">
        <v>8790</v>
      </c>
      <c r="AB12" s="1371">
        <v>60583</v>
      </c>
      <c r="AC12" s="1371">
        <v>17800</v>
      </c>
      <c r="AD12" s="1371">
        <v>283</v>
      </c>
      <c r="AE12" s="1371">
        <v>1495</v>
      </c>
      <c r="AF12" s="1371">
        <v>8</v>
      </c>
      <c r="AG12" s="1371">
        <v>0</v>
      </c>
      <c r="AH12" s="1371">
        <v>0</v>
      </c>
      <c r="AI12" s="1371">
        <v>0</v>
      </c>
      <c r="AJ12" s="1371">
        <v>44350</v>
      </c>
      <c r="AK12" s="1371">
        <v>6251</v>
      </c>
      <c r="AL12" s="1371">
        <v>75687</v>
      </c>
      <c r="AM12" s="1371">
        <f>X12+Y12+Z12+AA12+AB12+AC12+AD12+AE12+AF12+AJ12+AK12+AL12</f>
        <v>358030</v>
      </c>
      <c r="AN12" s="1541">
        <v>43832</v>
      </c>
      <c r="AO12" s="1541">
        <v>44195</v>
      </c>
      <c r="AP12" s="1259" t="s">
        <v>961</v>
      </c>
    </row>
    <row r="13" spans="1:59" s="17" customFormat="1" ht="88.5" customHeight="1" x14ac:dyDescent="0.2">
      <c r="A13" s="301"/>
      <c r="B13" s="33"/>
      <c r="C13" s="33"/>
      <c r="D13" s="199"/>
      <c r="E13" s="1555"/>
      <c r="F13" s="1555"/>
      <c r="G13" s="198"/>
      <c r="H13" s="838" t="s">
        <v>962</v>
      </c>
      <c r="I13" s="62" t="s">
        <v>963</v>
      </c>
      <c r="J13" s="64">
        <v>1</v>
      </c>
      <c r="K13" s="1152"/>
      <c r="L13" s="1250"/>
      <c r="M13" s="1251" t="s">
        <v>964</v>
      </c>
      <c r="N13" s="598">
        <f t="shared" ref="N13" si="0">+S13/$O$12</f>
        <v>7.8504672897196259E-2</v>
      </c>
      <c r="O13" s="1544"/>
      <c r="P13" s="1141"/>
      <c r="Q13" s="1141"/>
      <c r="R13" s="840" t="str">
        <f>+H13</f>
        <v>Formular e Implementar un programa de formación en normas de tránsito y fomento de cultura  de la seguridad en la vía.</v>
      </c>
      <c r="S13" s="841">
        <v>8400000</v>
      </c>
      <c r="T13" s="843">
        <v>0</v>
      </c>
      <c r="U13" s="843">
        <v>0</v>
      </c>
      <c r="V13" s="1547"/>
      <c r="W13" s="1141"/>
      <c r="X13" s="1371"/>
      <c r="Y13" s="1371"/>
      <c r="Z13" s="1371"/>
      <c r="AA13" s="1371"/>
      <c r="AB13" s="1371"/>
      <c r="AC13" s="1371"/>
      <c r="AD13" s="1371"/>
      <c r="AE13" s="1371"/>
      <c r="AF13" s="1371"/>
      <c r="AG13" s="1371"/>
      <c r="AH13" s="1371"/>
      <c r="AI13" s="1371"/>
      <c r="AJ13" s="1371"/>
      <c r="AK13" s="1371"/>
      <c r="AL13" s="1371"/>
      <c r="AM13" s="1371"/>
      <c r="AN13" s="1542"/>
      <c r="AO13" s="1542"/>
      <c r="AP13" s="1339"/>
    </row>
    <row r="14" spans="1:59" s="17" customFormat="1" ht="112.5" customHeight="1" x14ac:dyDescent="0.2">
      <c r="A14" s="301"/>
      <c r="B14" s="33"/>
      <c r="C14" s="33"/>
      <c r="D14" s="199"/>
      <c r="E14" s="1555"/>
      <c r="F14" s="1555"/>
      <c r="G14" s="198"/>
      <c r="H14" s="838" t="s">
        <v>965</v>
      </c>
      <c r="I14" s="62" t="s">
        <v>966</v>
      </c>
      <c r="J14" s="64">
        <v>1</v>
      </c>
      <c r="K14" s="1152"/>
      <c r="L14" s="1250"/>
      <c r="M14" s="1251"/>
      <c r="N14" s="598">
        <f>+S14/$O$12</f>
        <v>0.23551401869158878</v>
      </c>
      <c r="O14" s="1544"/>
      <c r="P14" s="1141"/>
      <c r="Q14" s="1141"/>
      <c r="R14" s="840" t="str">
        <f>+H14</f>
        <v>Formular e Implementar un programa de control, prevención y atención del tránsito y el transporte en los municipios y vías de jurisdicción del IDTQ.</v>
      </c>
      <c r="S14" s="802">
        <v>25200000</v>
      </c>
      <c r="T14" s="843">
        <v>0</v>
      </c>
      <c r="U14" s="843">
        <v>0</v>
      </c>
      <c r="V14" s="1547"/>
      <c r="W14" s="1141"/>
      <c r="X14" s="1371"/>
      <c r="Y14" s="1371"/>
      <c r="Z14" s="1371"/>
      <c r="AA14" s="1371"/>
      <c r="AB14" s="1371"/>
      <c r="AC14" s="1371"/>
      <c r="AD14" s="1371"/>
      <c r="AE14" s="1371"/>
      <c r="AF14" s="1371"/>
      <c r="AG14" s="1371"/>
      <c r="AH14" s="1371"/>
      <c r="AI14" s="1371"/>
      <c r="AJ14" s="1371"/>
      <c r="AK14" s="1371"/>
      <c r="AL14" s="1371"/>
      <c r="AM14" s="1371"/>
      <c r="AN14" s="1542"/>
      <c r="AO14" s="1542"/>
      <c r="AP14" s="1339"/>
    </row>
    <row r="15" spans="1:59" s="17" customFormat="1" ht="93" customHeight="1" x14ac:dyDescent="0.2">
      <c r="A15" s="301"/>
      <c r="B15" s="33"/>
      <c r="C15" s="33"/>
      <c r="D15" s="199"/>
      <c r="E15" s="1555"/>
      <c r="F15" s="1555"/>
      <c r="G15" s="198"/>
      <c r="H15" s="838" t="s">
        <v>967</v>
      </c>
      <c r="I15" s="62" t="s">
        <v>968</v>
      </c>
      <c r="J15" s="64">
        <v>1</v>
      </c>
      <c r="K15" s="1153"/>
      <c r="L15" s="1244"/>
      <c r="M15" s="1240"/>
      <c r="N15" s="598">
        <f>+S15/$O$12</f>
        <v>0.43925233644859812</v>
      </c>
      <c r="O15" s="1545"/>
      <c r="P15" s="1142"/>
      <c r="Q15" s="1142"/>
      <c r="R15" s="840" t="str">
        <f>+H15</f>
        <v>Diseñar e Implementar un programa de señalización y demarcación en los municipios y vías de jurisdicción del IDTQ.</v>
      </c>
      <c r="S15" s="802">
        <v>47000000</v>
      </c>
      <c r="T15" s="843">
        <v>0</v>
      </c>
      <c r="U15" s="843">
        <v>0</v>
      </c>
      <c r="V15" s="1548"/>
      <c r="W15" s="1142"/>
      <c r="X15" s="1371"/>
      <c r="Y15" s="1371"/>
      <c r="Z15" s="1371"/>
      <c r="AA15" s="1371"/>
      <c r="AB15" s="1371"/>
      <c r="AC15" s="1371"/>
      <c r="AD15" s="1371"/>
      <c r="AE15" s="1371"/>
      <c r="AF15" s="1371"/>
      <c r="AG15" s="1371"/>
      <c r="AH15" s="1371"/>
      <c r="AI15" s="1371"/>
      <c r="AJ15" s="1371"/>
      <c r="AK15" s="1371"/>
      <c r="AL15" s="1371"/>
      <c r="AM15" s="1371"/>
      <c r="AN15" s="1242"/>
      <c r="AO15" s="1242"/>
      <c r="AP15" s="1260"/>
    </row>
    <row r="16" spans="1:59" s="17" customFormat="1" ht="28.5" customHeight="1" x14ac:dyDescent="0.2">
      <c r="A16" s="293"/>
      <c r="B16" s="207"/>
      <c r="C16" s="207"/>
      <c r="D16" s="820"/>
      <c r="E16" s="292"/>
      <c r="F16" s="292"/>
      <c r="G16" s="291"/>
      <c r="H16" s="844"/>
      <c r="I16" s="822"/>
      <c r="J16" s="99"/>
      <c r="K16" s="845"/>
      <c r="L16" s="822"/>
      <c r="M16" s="98"/>
      <c r="N16" s="378"/>
      <c r="O16" s="102">
        <f>SUM(O12)</f>
        <v>107000000</v>
      </c>
      <c r="P16" s="98"/>
      <c r="Q16" s="98"/>
      <c r="R16" s="98"/>
      <c r="S16" s="102">
        <f>SUM(S12:S15)</f>
        <v>107000000</v>
      </c>
      <c r="T16" s="102">
        <f t="shared" ref="T16:U16" si="1">SUM(T12:T15)</f>
        <v>23052000</v>
      </c>
      <c r="U16" s="102">
        <f t="shared" si="1"/>
        <v>16218000</v>
      </c>
      <c r="V16" s="214"/>
      <c r="W16" s="98"/>
      <c r="X16" s="97"/>
      <c r="Y16" s="97"/>
      <c r="Z16" s="97"/>
      <c r="AA16" s="97"/>
      <c r="AB16" s="97"/>
      <c r="AC16" s="97"/>
      <c r="AD16" s="97"/>
      <c r="AE16" s="97"/>
      <c r="AF16" s="97"/>
      <c r="AG16" s="97"/>
      <c r="AH16" s="97"/>
      <c r="AI16" s="97"/>
      <c r="AJ16" s="97"/>
      <c r="AK16" s="97"/>
      <c r="AL16" s="97"/>
      <c r="AM16" s="97"/>
      <c r="AN16" s="105"/>
      <c r="AO16" s="106"/>
      <c r="AP16" s="107"/>
    </row>
    <row r="17" spans="1:42" s="17" customFormat="1" ht="28.5" customHeight="1" x14ac:dyDescent="0.2">
      <c r="A17" s="846"/>
      <c r="B17" s="33"/>
      <c r="C17" s="33"/>
      <c r="D17" s="33"/>
      <c r="E17" s="33"/>
      <c r="F17" s="33"/>
      <c r="G17" s="33"/>
      <c r="H17" s="847"/>
      <c r="I17" s="848"/>
      <c r="J17" s="46"/>
      <c r="K17" s="46"/>
      <c r="L17" s="848"/>
      <c r="M17" s="233"/>
      <c r="N17" s="849"/>
      <c r="O17" s="850"/>
      <c r="P17" s="233"/>
      <c r="Q17" s="233"/>
      <c r="R17" s="233"/>
      <c r="S17" s="850"/>
      <c r="T17" s="850"/>
      <c r="U17" s="850"/>
      <c r="V17" s="851"/>
      <c r="W17" s="233"/>
      <c r="X17" s="33"/>
      <c r="Y17" s="33"/>
      <c r="Z17" s="33"/>
      <c r="AA17" s="33"/>
      <c r="AB17" s="33"/>
      <c r="AC17" s="33"/>
      <c r="AD17" s="33"/>
      <c r="AE17" s="33"/>
      <c r="AF17" s="33"/>
      <c r="AG17" s="33"/>
      <c r="AH17" s="33"/>
      <c r="AI17" s="33"/>
      <c r="AJ17" s="33"/>
      <c r="AK17" s="33"/>
      <c r="AL17" s="33"/>
      <c r="AM17" s="33"/>
      <c r="AN17" s="852"/>
      <c r="AO17" s="853"/>
      <c r="AP17" s="854"/>
    </row>
    <row r="18" spans="1:42" s="17" customFormat="1" ht="27" customHeight="1" x14ac:dyDescent="0.2">
      <c r="A18" s="197"/>
      <c r="H18" s="823"/>
      <c r="I18" s="824"/>
      <c r="J18" s="16"/>
      <c r="K18" s="16"/>
      <c r="L18" s="824"/>
      <c r="M18" s="219"/>
      <c r="N18" s="825"/>
      <c r="O18" s="231"/>
      <c r="P18" s="219"/>
      <c r="Q18" s="219"/>
      <c r="R18" s="219"/>
      <c r="S18" s="235"/>
      <c r="T18" s="235"/>
      <c r="U18" s="235"/>
      <c r="V18" s="225"/>
      <c r="W18" s="219"/>
      <c r="AN18" s="587"/>
      <c r="AO18" s="229"/>
      <c r="AP18" s="230"/>
    </row>
    <row r="19" spans="1:42" ht="27" customHeight="1" x14ac:dyDescent="0.25">
      <c r="B19" s="207"/>
      <c r="C19" s="207"/>
      <c r="D19" s="207"/>
      <c r="E19" s="207"/>
      <c r="F19" s="207"/>
      <c r="G19" s="207"/>
      <c r="H19" s="827"/>
      <c r="I19" s="824"/>
      <c r="W19" s="280"/>
    </row>
    <row r="20" spans="1:42" ht="27" customHeight="1" x14ac:dyDescent="0.3">
      <c r="B20" s="846"/>
      <c r="C20" s="855"/>
      <c r="D20" s="855" t="s">
        <v>969</v>
      </c>
      <c r="E20" s="855"/>
      <c r="F20" s="855"/>
      <c r="G20" s="855"/>
      <c r="H20" s="856"/>
      <c r="I20" s="857"/>
      <c r="J20" s="858"/>
    </row>
    <row r="21" spans="1:42" ht="27" customHeight="1" x14ac:dyDescent="0.25">
      <c r="B21" s="17"/>
      <c r="C21" s="859"/>
      <c r="D21" s="859"/>
      <c r="E21" s="857" t="s">
        <v>970</v>
      </c>
      <c r="F21" s="857"/>
      <c r="G21" s="857"/>
      <c r="H21" s="857"/>
      <c r="I21" s="561"/>
      <c r="J21" s="860"/>
    </row>
    <row r="22" spans="1:42" ht="27" customHeight="1" x14ac:dyDescent="0.25">
      <c r="C22" s="861"/>
      <c r="D22" s="861"/>
      <c r="E22" s="862"/>
      <c r="F22" s="862"/>
      <c r="G22" s="862"/>
      <c r="H22" s="862"/>
      <c r="I22" s="3"/>
    </row>
  </sheetData>
  <sheetProtection password="A60F" sheet="1" objects="1" scenarios="1"/>
  <mergeCells count="63">
    <mergeCell ref="A1:AN4"/>
    <mergeCell ref="A5:J6"/>
    <mergeCell ref="K5:AP5"/>
    <mergeCell ref="X6:AM6"/>
    <mergeCell ref="A7:A9"/>
    <mergeCell ref="B7:C9"/>
    <mergeCell ref="D7:D9"/>
    <mergeCell ref="E7:F9"/>
    <mergeCell ref="G7:G9"/>
    <mergeCell ref="H7:H9"/>
    <mergeCell ref="S7:S9"/>
    <mergeCell ref="T7:T9"/>
    <mergeCell ref="I7:I9"/>
    <mergeCell ref="J7:J8"/>
    <mergeCell ref="K7:K9"/>
    <mergeCell ref="L7:L9"/>
    <mergeCell ref="M7:M9"/>
    <mergeCell ref="N7:N9"/>
    <mergeCell ref="AP7:AP9"/>
    <mergeCell ref="A11:A12"/>
    <mergeCell ref="B11:C12"/>
    <mergeCell ref="E12:F15"/>
    <mergeCell ref="K12:K15"/>
    <mergeCell ref="L12:L15"/>
    <mergeCell ref="U7:U9"/>
    <mergeCell ref="V7:V9"/>
    <mergeCell ref="W7:W9"/>
    <mergeCell ref="X7:Y7"/>
    <mergeCell ref="Z7:AC7"/>
    <mergeCell ref="AD7:AI7"/>
    <mergeCell ref="O7:O9"/>
    <mergeCell ref="P7:P9"/>
    <mergeCell ref="Q7:Q9"/>
    <mergeCell ref="R7:R9"/>
    <mergeCell ref="W12:W15"/>
    <mergeCell ref="AJ7:AL7"/>
    <mergeCell ref="AM7:AM8"/>
    <mergeCell ref="AF12:AF15"/>
    <mergeCell ref="AG12:AG15"/>
    <mergeCell ref="AH12:AH15"/>
    <mergeCell ref="AN7:AN8"/>
    <mergeCell ref="AO7:AO8"/>
    <mergeCell ref="M12:M15"/>
    <mergeCell ref="O12:O15"/>
    <mergeCell ref="P12:P15"/>
    <mergeCell ref="Q12:Q15"/>
    <mergeCell ref="V12:V15"/>
    <mergeCell ref="AI12:AI15"/>
    <mergeCell ref="X12:X15"/>
    <mergeCell ref="Y12:Y15"/>
    <mergeCell ref="Z12:Z15"/>
    <mergeCell ref="AA12:AA15"/>
    <mergeCell ref="AB12:AB15"/>
    <mergeCell ref="AC12:AC15"/>
    <mergeCell ref="AD12:AD15"/>
    <mergeCell ref="AE12:AE15"/>
    <mergeCell ref="AP12:AP15"/>
    <mergeCell ref="AJ12:AJ15"/>
    <mergeCell ref="AK12:AK15"/>
    <mergeCell ref="AL12:AL15"/>
    <mergeCell ref="AM12:AM15"/>
    <mergeCell ref="AN12:AN15"/>
    <mergeCell ref="AO12:AO1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002060"/>
  </sheetPr>
  <dimension ref="A1:BG30"/>
  <sheetViews>
    <sheetView showGridLines="0" zoomScale="60" zoomScaleNormal="60" workbookViewId="0">
      <selection sqref="A1:AL4"/>
    </sheetView>
  </sheetViews>
  <sheetFormatPr baseColWidth="10" defaultColWidth="11.42578125" defaultRowHeight="27" customHeight="1" x14ac:dyDescent="0.2"/>
  <cols>
    <col min="1" max="1" width="13.140625" style="197" customWidth="1"/>
    <col min="2" max="2" width="4" style="17" customWidth="1"/>
    <col min="3" max="3" width="16.140625" style="17" customWidth="1"/>
    <col min="4" max="4" width="14.7109375" style="17" customWidth="1"/>
    <col min="5" max="5" width="10" style="17" customWidth="1"/>
    <col min="6" max="6" width="9.85546875" style="17" customWidth="1"/>
    <col min="7" max="7" width="19.28515625" style="17" customWidth="1"/>
    <col min="8" max="8" width="37.7109375" style="219" customWidth="1"/>
    <col min="9" max="9" width="32.5703125" style="16" customWidth="1"/>
    <col min="10" max="10" width="29.140625" style="16" customWidth="1"/>
    <col min="11" max="11" width="37.28515625" style="155" customWidth="1"/>
    <col min="12" max="12" width="22.85546875" style="220" customWidth="1"/>
    <col min="13" max="13" width="45.140625" style="219" customWidth="1"/>
    <col min="14" max="14" width="19" style="221" customWidth="1"/>
    <col min="15" max="15" width="27.5703125" style="231" customWidth="1"/>
    <col min="16" max="16" width="49.42578125" style="219" customWidth="1"/>
    <col min="17" max="17" width="64.140625" style="219" customWidth="1"/>
    <col min="18" max="18" width="46.85546875" style="219" customWidth="1"/>
    <col min="19" max="19" width="27.5703125" style="235" customWidth="1"/>
    <col min="20" max="20" width="21.7109375" style="225" customWidth="1"/>
    <col min="21" max="21" width="27.28515625" style="226" customWidth="1"/>
    <col min="22" max="37" width="10.42578125" style="227" customWidth="1"/>
    <col min="38" max="38" width="16.140625" style="228" customWidth="1"/>
    <col min="39" max="39" width="21.28515625" style="229" customWidth="1"/>
    <col min="40" max="40" width="24" style="230" customWidth="1"/>
    <col min="41" max="16384" width="11.42578125" style="17"/>
  </cols>
  <sheetData>
    <row r="1" spans="1:59" ht="21" customHeight="1" x14ac:dyDescent="0.2">
      <c r="A1" s="1169" t="s">
        <v>78</v>
      </c>
      <c r="B1" s="1170"/>
      <c r="C1" s="1170"/>
      <c r="D1" s="1170"/>
      <c r="E1" s="1170"/>
      <c r="F1" s="1170"/>
      <c r="G1" s="1170"/>
      <c r="H1" s="1170"/>
      <c r="I1" s="1170"/>
      <c r="J1" s="1170"/>
      <c r="K1" s="1170"/>
      <c r="L1" s="1170"/>
      <c r="M1" s="1170"/>
      <c r="N1" s="1170"/>
      <c r="O1" s="1170"/>
      <c r="P1" s="1170"/>
      <c r="Q1" s="1170"/>
      <c r="R1" s="1170"/>
      <c r="S1" s="1170"/>
      <c r="T1" s="1170"/>
      <c r="U1" s="1170"/>
      <c r="V1" s="1170"/>
      <c r="W1" s="1170"/>
      <c r="X1" s="1170"/>
      <c r="Y1" s="1170"/>
      <c r="Z1" s="1170"/>
      <c r="AA1" s="1170"/>
      <c r="AB1" s="1170"/>
      <c r="AC1" s="1170"/>
      <c r="AD1" s="1170"/>
      <c r="AE1" s="1170"/>
      <c r="AF1" s="1170"/>
      <c r="AG1" s="1170"/>
      <c r="AH1" s="1170"/>
      <c r="AI1" s="1170"/>
      <c r="AJ1" s="1170"/>
      <c r="AK1" s="1170"/>
      <c r="AL1" s="1171"/>
      <c r="AM1" s="128" t="s">
        <v>1</v>
      </c>
      <c r="AN1" s="129" t="s">
        <v>2</v>
      </c>
      <c r="AO1" s="16"/>
      <c r="AP1" s="16"/>
      <c r="AQ1" s="16"/>
      <c r="AR1" s="16"/>
      <c r="AS1" s="16"/>
      <c r="AT1" s="16"/>
      <c r="AU1" s="16"/>
      <c r="AV1" s="16"/>
      <c r="AW1" s="16"/>
      <c r="AX1" s="16"/>
      <c r="AY1" s="16"/>
      <c r="AZ1" s="16"/>
      <c r="BA1" s="16"/>
      <c r="BB1" s="16"/>
      <c r="BC1" s="16"/>
      <c r="BD1" s="16"/>
      <c r="BE1" s="16"/>
      <c r="BF1" s="16"/>
      <c r="BG1" s="16"/>
    </row>
    <row r="2" spans="1:59" ht="19.5" customHeight="1" x14ac:dyDescent="0.2">
      <c r="A2" s="1170"/>
      <c r="B2" s="1170"/>
      <c r="C2" s="1170"/>
      <c r="D2" s="1170"/>
      <c r="E2" s="1170"/>
      <c r="F2" s="1170"/>
      <c r="G2" s="1170"/>
      <c r="H2" s="1170"/>
      <c r="I2" s="1170"/>
      <c r="J2" s="1170"/>
      <c r="K2" s="1170"/>
      <c r="L2" s="1170"/>
      <c r="M2" s="1170"/>
      <c r="N2" s="1170"/>
      <c r="O2" s="1170"/>
      <c r="P2" s="1170"/>
      <c r="Q2" s="1170"/>
      <c r="R2" s="1170"/>
      <c r="S2" s="1170"/>
      <c r="T2" s="1170"/>
      <c r="U2" s="1170"/>
      <c r="V2" s="1170"/>
      <c r="W2" s="1170"/>
      <c r="X2" s="1170"/>
      <c r="Y2" s="1170"/>
      <c r="Z2" s="1170"/>
      <c r="AA2" s="1170"/>
      <c r="AB2" s="1170"/>
      <c r="AC2" s="1170"/>
      <c r="AD2" s="1170"/>
      <c r="AE2" s="1170"/>
      <c r="AF2" s="1170"/>
      <c r="AG2" s="1170"/>
      <c r="AH2" s="1170"/>
      <c r="AI2" s="1170"/>
      <c r="AJ2" s="1170"/>
      <c r="AK2" s="1170"/>
      <c r="AL2" s="1171"/>
      <c r="AM2" s="128" t="s">
        <v>3</v>
      </c>
      <c r="AN2" s="129" t="s">
        <v>4</v>
      </c>
      <c r="AO2" s="16"/>
      <c r="AP2" s="16"/>
      <c r="AQ2" s="16"/>
      <c r="AR2" s="16"/>
      <c r="AS2" s="16"/>
      <c r="AT2" s="16"/>
      <c r="AU2" s="16"/>
      <c r="AV2" s="16"/>
      <c r="AW2" s="16"/>
      <c r="AX2" s="16"/>
      <c r="AY2" s="16"/>
      <c r="AZ2" s="16"/>
      <c r="BA2" s="16"/>
      <c r="BB2" s="16"/>
      <c r="BC2" s="16"/>
      <c r="BD2" s="16"/>
      <c r="BE2" s="16"/>
      <c r="BF2" s="16"/>
      <c r="BG2" s="16"/>
    </row>
    <row r="3" spans="1:59" ht="19.5" customHeight="1" x14ac:dyDescent="0.2">
      <c r="A3" s="1170"/>
      <c r="B3" s="1170"/>
      <c r="C3" s="1170"/>
      <c r="D3" s="1170"/>
      <c r="E3" s="1170"/>
      <c r="F3" s="1170"/>
      <c r="G3" s="1170"/>
      <c r="H3" s="1170"/>
      <c r="I3" s="1170"/>
      <c r="J3" s="1170"/>
      <c r="K3" s="1170"/>
      <c r="L3" s="1170"/>
      <c r="M3" s="1170"/>
      <c r="N3" s="1170"/>
      <c r="O3" s="1170"/>
      <c r="P3" s="1170"/>
      <c r="Q3" s="1170"/>
      <c r="R3" s="1170"/>
      <c r="S3" s="1170"/>
      <c r="T3" s="1170"/>
      <c r="U3" s="1170"/>
      <c r="V3" s="1170"/>
      <c r="W3" s="1170"/>
      <c r="X3" s="1170"/>
      <c r="Y3" s="1170"/>
      <c r="Z3" s="1170"/>
      <c r="AA3" s="1170"/>
      <c r="AB3" s="1170"/>
      <c r="AC3" s="1170"/>
      <c r="AD3" s="1170"/>
      <c r="AE3" s="1170"/>
      <c r="AF3" s="1170"/>
      <c r="AG3" s="1170"/>
      <c r="AH3" s="1170"/>
      <c r="AI3" s="1170"/>
      <c r="AJ3" s="1170"/>
      <c r="AK3" s="1170"/>
      <c r="AL3" s="1171"/>
      <c r="AM3" s="128" t="s">
        <v>5</v>
      </c>
      <c r="AN3" s="130" t="s">
        <v>6</v>
      </c>
      <c r="AO3" s="16"/>
      <c r="AP3" s="16"/>
      <c r="AQ3" s="16"/>
      <c r="AR3" s="16"/>
      <c r="AS3" s="16"/>
      <c r="AT3" s="16"/>
      <c r="AU3" s="16"/>
      <c r="AV3" s="16"/>
      <c r="AW3" s="16"/>
      <c r="AX3" s="16"/>
      <c r="AY3" s="16"/>
      <c r="AZ3" s="16"/>
      <c r="BA3" s="16"/>
      <c r="BB3" s="16"/>
      <c r="BC3" s="16"/>
      <c r="BD3" s="16"/>
      <c r="BE3" s="16"/>
      <c r="BF3" s="16"/>
      <c r="BG3" s="16"/>
    </row>
    <row r="4" spans="1:59" ht="56.25" customHeight="1" x14ac:dyDescent="0.2">
      <c r="A4" s="1106"/>
      <c r="B4" s="1106"/>
      <c r="C4" s="1106"/>
      <c r="D4" s="1106"/>
      <c r="E4" s="1106"/>
      <c r="F4" s="1106"/>
      <c r="G4" s="1106"/>
      <c r="H4" s="1106"/>
      <c r="I4" s="1106"/>
      <c r="J4" s="1106"/>
      <c r="K4" s="1106"/>
      <c r="L4" s="1106"/>
      <c r="M4" s="1106"/>
      <c r="N4" s="1106"/>
      <c r="O4" s="1106"/>
      <c r="P4" s="1106"/>
      <c r="Q4" s="1106"/>
      <c r="R4" s="1106"/>
      <c r="S4" s="1106"/>
      <c r="T4" s="1106"/>
      <c r="U4" s="1106"/>
      <c r="V4" s="1106"/>
      <c r="W4" s="1106"/>
      <c r="X4" s="1106"/>
      <c r="Y4" s="1106"/>
      <c r="Z4" s="1106"/>
      <c r="AA4" s="1106"/>
      <c r="AB4" s="1106"/>
      <c r="AC4" s="1106"/>
      <c r="AD4" s="1106"/>
      <c r="AE4" s="1106"/>
      <c r="AF4" s="1106"/>
      <c r="AG4" s="1106"/>
      <c r="AH4" s="1106"/>
      <c r="AI4" s="1106"/>
      <c r="AJ4" s="1106"/>
      <c r="AK4" s="1106"/>
      <c r="AL4" s="1172"/>
      <c r="AM4" s="128" t="s">
        <v>7</v>
      </c>
      <c r="AN4" s="131" t="s">
        <v>8</v>
      </c>
      <c r="AO4" s="16"/>
      <c r="AP4" s="16"/>
      <c r="AQ4" s="16"/>
      <c r="AR4" s="16"/>
      <c r="AS4" s="16"/>
      <c r="AT4" s="16"/>
      <c r="AU4" s="16"/>
      <c r="AV4" s="16"/>
      <c r="AW4" s="16"/>
      <c r="AX4" s="16"/>
      <c r="AY4" s="16"/>
      <c r="AZ4" s="16"/>
      <c r="BA4" s="16"/>
      <c r="BB4" s="16"/>
      <c r="BC4" s="16"/>
      <c r="BD4" s="16"/>
      <c r="BE4" s="16"/>
      <c r="BF4" s="16"/>
      <c r="BG4" s="16"/>
    </row>
    <row r="5" spans="1:59" ht="27" customHeight="1" x14ac:dyDescent="0.2">
      <c r="A5" s="1105" t="s">
        <v>9</v>
      </c>
      <c r="B5" s="1105"/>
      <c r="C5" s="1105"/>
      <c r="D5" s="1105"/>
      <c r="E5" s="1105"/>
      <c r="F5" s="1105"/>
      <c r="G5" s="1105"/>
      <c r="H5" s="1105"/>
      <c r="I5" s="1105"/>
      <c r="J5" s="1105"/>
      <c r="K5" s="1173" t="s">
        <v>10</v>
      </c>
      <c r="L5" s="1173"/>
      <c r="M5" s="1173"/>
      <c r="N5" s="1173"/>
      <c r="O5" s="1173"/>
      <c r="P5" s="1173"/>
      <c r="Q5" s="1173"/>
      <c r="R5" s="1173"/>
      <c r="S5" s="1173"/>
      <c r="T5" s="1173"/>
      <c r="U5" s="1173"/>
      <c r="V5" s="1173"/>
      <c r="W5" s="1173"/>
      <c r="X5" s="1173"/>
      <c r="Y5" s="1173"/>
      <c r="Z5" s="1173"/>
      <c r="AA5" s="1173"/>
      <c r="AB5" s="1173"/>
      <c r="AC5" s="1173"/>
      <c r="AD5" s="1173"/>
      <c r="AE5" s="1173"/>
      <c r="AF5" s="1173"/>
      <c r="AG5" s="1173"/>
      <c r="AH5" s="1173"/>
      <c r="AI5" s="1173"/>
      <c r="AJ5" s="1173"/>
      <c r="AK5" s="1173"/>
      <c r="AL5" s="1173"/>
      <c r="AM5" s="1173"/>
      <c r="AN5" s="1173"/>
      <c r="AO5" s="16"/>
      <c r="AP5" s="16"/>
      <c r="AQ5" s="16"/>
      <c r="AR5" s="16"/>
      <c r="AS5" s="16"/>
      <c r="AT5" s="16"/>
      <c r="AU5" s="16"/>
      <c r="AV5" s="16"/>
      <c r="AW5" s="16"/>
      <c r="AX5" s="16"/>
      <c r="AY5" s="16"/>
      <c r="AZ5" s="16"/>
      <c r="BA5" s="16"/>
      <c r="BB5" s="16"/>
      <c r="BC5" s="16"/>
      <c r="BD5" s="16"/>
      <c r="BE5" s="16"/>
      <c r="BF5" s="16"/>
      <c r="BG5" s="16"/>
    </row>
    <row r="6" spans="1:59" ht="27" customHeight="1" x14ac:dyDescent="0.2">
      <c r="A6" s="1106"/>
      <c r="B6" s="1106"/>
      <c r="C6" s="1106"/>
      <c r="D6" s="1106"/>
      <c r="E6" s="1106"/>
      <c r="F6" s="1106"/>
      <c r="G6" s="1106"/>
      <c r="H6" s="1106"/>
      <c r="I6" s="1106"/>
      <c r="J6" s="1106"/>
      <c r="K6" s="132"/>
      <c r="L6" s="133"/>
      <c r="M6" s="133"/>
      <c r="N6" s="8"/>
      <c r="O6" s="133"/>
      <c r="P6" s="133"/>
      <c r="Q6" s="133"/>
      <c r="R6" s="133"/>
      <c r="S6" s="133"/>
      <c r="T6" s="133"/>
      <c r="U6" s="133"/>
      <c r="V6" s="1174" t="s">
        <v>11</v>
      </c>
      <c r="W6" s="1106"/>
      <c r="X6" s="1106"/>
      <c r="Y6" s="1106"/>
      <c r="Z6" s="1106"/>
      <c r="AA6" s="1106"/>
      <c r="AB6" s="1106"/>
      <c r="AC6" s="1106"/>
      <c r="AD6" s="1106"/>
      <c r="AE6" s="1106"/>
      <c r="AF6" s="1106"/>
      <c r="AG6" s="1106"/>
      <c r="AH6" s="1106"/>
      <c r="AI6" s="1106"/>
      <c r="AJ6" s="1172"/>
      <c r="AK6" s="8"/>
      <c r="AL6" s="8"/>
      <c r="AM6" s="8"/>
      <c r="AN6" s="134"/>
      <c r="AO6" s="16"/>
      <c r="AP6" s="16"/>
      <c r="AQ6" s="16"/>
      <c r="AR6" s="16"/>
      <c r="AS6" s="16"/>
      <c r="AT6" s="16"/>
      <c r="AU6" s="16"/>
      <c r="AV6" s="16"/>
      <c r="AW6" s="16"/>
      <c r="AX6" s="16"/>
      <c r="AY6" s="16"/>
      <c r="AZ6" s="16"/>
      <c r="BA6" s="16"/>
      <c r="BB6" s="16"/>
      <c r="BC6" s="16"/>
      <c r="BD6" s="16"/>
      <c r="BE6" s="16"/>
      <c r="BF6" s="16"/>
      <c r="BG6" s="16"/>
    </row>
    <row r="7" spans="1:59" ht="36" customHeight="1" x14ac:dyDescent="0.2">
      <c r="A7" s="1111" t="s">
        <v>12</v>
      </c>
      <c r="B7" s="1096" t="s">
        <v>13</v>
      </c>
      <c r="C7" s="1113"/>
      <c r="D7" s="1113" t="s">
        <v>12</v>
      </c>
      <c r="E7" s="1096" t="s">
        <v>14</v>
      </c>
      <c r="F7" s="1113"/>
      <c r="G7" s="1113" t="s">
        <v>12</v>
      </c>
      <c r="H7" s="1096" t="s">
        <v>15</v>
      </c>
      <c r="I7" s="1115" t="s">
        <v>16</v>
      </c>
      <c r="J7" s="1115" t="s">
        <v>17</v>
      </c>
      <c r="K7" s="1115" t="s">
        <v>18</v>
      </c>
      <c r="L7" s="1115" t="s">
        <v>19</v>
      </c>
      <c r="M7" s="1115" t="s">
        <v>10</v>
      </c>
      <c r="N7" s="1098" t="s">
        <v>20</v>
      </c>
      <c r="O7" s="1094" t="s">
        <v>21</v>
      </c>
      <c r="P7" s="1096" t="s">
        <v>22</v>
      </c>
      <c r="Q7" s="1096" t="s">
        <v>23</v>
      </c>
      <c r="R7" s="1115" t="s">
        <v>24</v>
      </c>
      <c r="S7" s="1117" t="s">
        <v>21</v>
      </c>
      <c r="T7" s="14"/>
      <c r="U7" s="1115" t="s">
        <v>25</v>
      </c>
      <c r="V7" s="1127" t="s">
        <v>26</v>
      </c>
      <c r="W7" s="1127"/>
      <c r="X7" s="1128" t="s">
        <v>27</v>
      </c>
      <c r="Y7" s="1128"/>
      <c r="Z7" s="1128"/>
      <c r="AA7" s="1128"/>
      <c r="AB7" s="1129" t="s">
        <v>28</v>
      </c>
      <c r="AC7" s="1130"/>
      <c r="AD7" s="1130"/>
      <c r="AE7" s="1130"/>
      <c r="AF7" s="1130"/>
      <c r="AG7" s="1131"/>
      <c r="AH7" s="1128" t="s">
        <v>29</v>
      </c>
      <c r="AI7" s="1128"/>
      <c r="AJ7" s="1128"/>
      <c r="AK7" s="15" t="s">
        <v>30</v>
      </c>
      <c r="AL7" s="1132" t="s">
        <v>31</v>
      </c>
      <c r="AM7" s="1132" t="s">
        <v>32</v>
      </c>
      <c r="AN7" s="1149" t="s">
        <v>33</v>
      </c>
      <c r="AO7" s="16"/>
      <c r="AP7" s="16"/>
      <c r="AQ7" s="16"/>
      <c r="AR7" s="16"/>
      <c r="AS7" s="16"/>
      <c r="AT7" s="16"/>
      <c r="AU7" s="16"/>
      <c r="AV7" s="16"/>
      <c r="AW7" s="16"/>
      <c r="AX7" s="16"/>
      <c r="AY7" s="16"/>
      <c r="AZ7" s="16"/>
      <c r="BA7" s="16"/>
      <c r="BB7" s="16"/>
      <c r="BC7" s="16"/>
      <c r="BD7" s="16"/>
      <c r="BE7" s="16"/>
      <c r="BF7" s="16"/>
      <c r="BG7" s="16"/>
    </row>
    <row r="8" spans="1:59" ht="147.75" customHeight="1" x14ac:dyDescent="0.2">
      <c r="A8" s="1112"/>
      <c r="B8" s="1097"/>
      <c r="C8" s="1114"/>
      <c r="D8" s="1114"/>
      <c r="E8" s="1097"/>
      <c r="F8" s="1114"/>
      <c r="G8" s="1114"/>
      <c r="H8" s="1097"/>
      <c r="I8" s="1116"/>
      <c r="J8" s="1116"/>
      <c r="K8" s="1116"/>
      <c r="L8" s="1116"/>
      <c r="M8" s="1116"/>
      <c r="N8" s="1099"/>
      <c r="O8" s="1095"/>
      <c r="P8" s="1097"/>
      <c r="Q8" s="1097"/>
      <c r="R8" s="1116"/>
      <c r="S8" s="1118"/>
      <c r="T8" s="18" t="s">
        <v>12</v>
      </c>
      <c r="U8" s="1116"/>
      <c r="V8" s="19" t="s">
        <v>34</v>
      </c>
      <c r="W8" s="20" t="s">
        <v>35</v>
      </c>
      <c r="X8" s="21" t="s">
        <v>36</v>
      </c>
      <c r="Y8" s="21" t="s">
        <v>37</v>
      </c>
      <c r="Z8" s="21" t="s">
        <v>38</v>
      </c>
      <c r="AA8" s="21" t="s">
        <v>39</v>
      </c>
      <c r="AB8" s="21" t="s">
        <v>40</v>
      </c>
      <c r="AC8" s="21" t="s">
        <v>41</v>
      </c>
      <c r="AD8" s="21" t="s">
        <v>42</v>
      </c>
      <c r="AE8" s="21" t="s">
        <v>43</v>
      </c>
      <c r="AF8" s="21" t="s">
        <v>44</v>
      </c>
      <c r="AG8" s="21" t="s">
        <v>45</v>
      </c>
      <c r="AH8" s="21" t="s">
        <v>46</v>
      </c>
      <c r="AI8" s="21" t="s">
        <v>47</v>
      </c>
      <c r="AJ8" s="21" t="s">
        <v>48</v>
      </c>
      <c r="AK8" s="21" t="s">
        <v>30</v>
      </c>
      <c r="AL8" s="1133"/>
      <c r="AM8" s="1133"/>
      <c r="AN8" s="1150"/>
      <c r="AO8" s="16"/>
      <c r="AP8" s="16"/>
      <c r="AQ8" s="16"/>
      <c r="AR8" s="16"/>
      <c r="AS8" s="16"/>
      <c r="AT8" s="16"/>
      <c r="AU8" s="16"/>
      <c r="AV8" s="16"/>
      <c r="AW8" s="16"/>
      <c r="AX8" s="16"/>
      <c r="AY8" s="16"/>
      <c r="AZ8" s="16"/>
      <c r="BA8" s="16"/>
      <c r="BB8" s="16"/>
      <c r="BC8" s="16"/>
      <c r="BD8" s="16"/>
      <c r="BE8" s="16"/>
      <c r="BF8" s="16"/>
      <c r="BG8" s="16"/>
    </row>
    <row r="9" spans="1:59" ht="27" customHeight="1" x14ac:dyDescent="0.2">
      <c r="A9" s="135">
        <v>4</v>
      </c>
      <c r="B9" s="136" t="s">
        <v>49</v>
      </c>
      <c r="C9" s="137"/>
      <c r="D9" s="25"/>
      <c r="E9" s="25"/>
      <c r="F9" s="25"/>
      <c r="G9" s="25"/>
      <c r="H9" s="26"/>
      <c r="I9" s="25"/>
      <c r="J9" s="25"/>
      <c r="K9" s="138"/>
      <c r="L9" s="27"/>
      <c r="M9" s="26"/>
      <c r="N9" s="28"/>
      <c r="O9" s="29"/>
      <c r="P9" s="26"/>
      <c r="Q9" s="26"/>
      <c r="R9" s="26"/>
      <c r="S9" s="30"/>
      <c r="T9" s="31"/>
      <c r="U9" s="27"/>
      <c r="V9" s="27"/>
      <c r="W9" s="27"/>
      <c r="X9" s="27"/>
      <c r="Y9" s="27"/>
      <c r="Z9" s="27"/>
      <c r="AA9" s="27"/>
      <c r="AB9" s="27"/>
      <c r="AC9" s="27"/>
      <c r="AD9" s="27"/>
      <c r="AE9" s="27"/>
      <c r="AF9" s="27"/>
      <c r="AG9" s="27"/>
      <c r="AH9" s="27"/>
      <c r="AI9" s="27"/>
      <c r="AJ9" s="27"/>
      <c r="AK9" s="27"/>
      <c r="AL9" s="139"/>
      <c r="AM9" s="139"/>
      <c r="AN9" s="140"/>
      <c r="AO9" s="16"/>
      <c r="AP9" s="16"/>
      <c r="AQ9" s="16"/>
      <c r="AR9" s="16"/>
      <c r="AS9" s="16"/>
      <c r="AT9" s="16"/>
      <c r="AU9" s="16"/>
      <c r="AV9" s="16"/>
      <c r="AW9" s="16"/>
      <c r="AX9" s="16"/>
      <c r="AY9" s="16"/>
      <c r="AZ9" s="16"/>
      <c r="BA9" s="16"/>
      <c r="BB9" s="16"/>
      <c r="BC9" s="16"/>
      <c r="BD9" s="16"/>
      <c r="BE9" s="16"/>
      <c r="BF9" s="16"/>
      <c r="BG9" s="16"/>
    </row>
    <row r="10" spans="1:59" s="16" customFormat="1" ht="27" customHeight="1" x14ac:dyDescent="0.2">
      <c r="A10" s="141"/>
      <c r="B10" s="142"/>
      <c r="C10" s="142"/>
      <c r="D10" s="143">
        <v>42</v>
      </c>
      <c r="E10" s="144" t="s">
        <v>68</v>
      </c>
      <c r="F10" s="145"/>
      <c r="G10" s="145"/>
      <c r="H10" s="146"/>
      <c r="I10" s="145"/>
      <c r="J10" s="145"/>
      <c r="K10" s="147"/>
      <c r="L10" s="148"/>
      <c r="M10" s="146"/>
      <c r="N10" s="149"/>
      <c r="O10" s="150"/>
      <c r="P10" s="146"/>
      <c r="Q10" s="146"/>
      <c r="R10" s="146"/>
      <c r="S10" s="151"/>
      <c r="T10" s="152"/>
      <c r="U10" s="148"/>
      <c r="V10" s="148"/>
      <c r="W10" s="148"/>
      <c r="X10" s="148"/>
      <c r="Y10" s="148"/>
      <c r="Z10" s="148"/>
      <c r="AA10" s="148"/>
      <c r="AB10" s="148"/>
      <c r="AC10" s="148"/>
      <c r="AD10" s="148"/>
      <c r="AE10" s="148"/>
      <c r="AF10" s="148"/>
      <c r="AG10" s="148"/>
      <c r="AH10" s="148"/>
      <c r="AI10" s="148"/>
      <c r="AJ10" s="148"/>
      <c r="AK10" s="148"/>
      <c r="AL10" s="153"/>
      <c r="AM10" s="153"/>
      <c r="AN10" s="154"/>
    </row>
    <row r="11" spans="1:59" s="16" customFormat="1" ht="225" x14ac:dyDescent="0.2">
      <c r="A11" s="71"/>
      <c r="B11" s="155"/>
      <c r="C11" s="155"/>
      <c r="D11" s="156"/>
      <c r="E11" s="155"/>
      <c r="F11" s="155"/>
      <c r="G11" s="157" t="s">
        <v>51</v>
      </c>
      <c r="H11" s="158" t="s">
        <v>79</v>
      </c>
      <c r="I11" s="88" t="s">
        <v>80</v>
      </c>
      <c r="J11" s="55">
        <v>1</v>
      </c>
      <c r="K11" s="159" t="s">
        <v>81</v>
      </c>
      <c r="L11" s="57" t="s">
        <v>82</v>
      </c>
      <c r="M11" s="158" t="s">
        <v>83</v>
      </c>
      <c r="N11" s="58">
        <f>S11/O11</f>
        <v>1</v>
      </c>
      <c r="O11" s="160">
        <f>S11</f>
        <v>200000000</v>
      </c>
      <c r="P11" s="62" t="s">
        <v>84</v>
      </c>
      <c r="Q11" s="161" t="s">
        <v>85</v>
      </c>
      <c r="R11" s="162" t="str">
        <f>H11</f>
        <v>Fortalecimiento técnico y logístico del  Consejo Territorial de Planeación Departamental, como representantes de la sociedad civil en la planeación  del desarrollo integral  de la entidad territorial</v>
      </c>
      <c r="S11" s="163">
        <v>200000000</v>
      </c>
      <c r="T11" s="164" t="s">
        <v>86</v>
      </c>
      <c r="U11" s="165" t="s">
        <v>87</v>
      </c>
      <c r="V11" s="61">
        <v>295972</v>
      </c>
      <c r="W11" s="61">
        <v>285580</v>
      </c>
      <c r="X11" s="61">
        <v>135545</v>
      </c>
      <c r="Y11" s="61">
        <v>44254</v>
      </c>
      <c r="Z11" s="61">
        <v>309146</v>
      </c>
      <c r="AA11" s="61">
        <v>92607</v>
      </c>
      <c r="AB11" s="61">
        <v>2145</v>
      </c>
      <c r="AC11" s="61">
        <v>12718</v>
      </c>
      <c r="AD11" s="61">
        <v>26</v>
      </c>
      <c r="AE11" s="61">
        <v>37</v>
      </c>
      <c r="AF11" s="61">
        <v>0</v>
      </c>
      <c r="AG11" s="61">
        <v>0</v>
      </c>
      <c r="AH11" s="61">
        <v>44350</v>
      </c>
      <c r="AI11" s="61">
        <v>21944</v>
      </c>
      <c r="AJ11" s="61">
        <v>75687</v>
      </c>
      <c r="AK11" s="61">
        <v>581552</v>
      </c>
      <c r="AL11" s="166">
        <v>43832</v>
      </c>
      <c r="AM11" s="91">
        <v>44195</v>
      </c>
      <c r="AN11" s="61" t="s">
        <v>88</v>
      </c>
    </row>
    <row r="12" spans="1:59" s="16" customFormat="1" ht="15.75" x14ac:dyDescent="0.2">
      <c r="A12" s="71"/>
      <c r="B12" s="155"/>
      <c r="C12" s="155"/>
      <c r="D12" s="143">
        <v>42</v>
      </c>
      <c r="E12" s="143" t="s">
        <v>50</v>
      </c>
      <c r="F12" s="77"/>
      <c r="G12" s="78"/>
      <c r="H12" s="76"/>
      <c r="I12" s="76"/>
      <c r="J12" s="167"/>
      <c r="K12" s="77"/>
      <c r="L12" s="78"/>
      <c r="M12" s="76"/>
      <c r="N12" s="168"/>
      <c r="O12" s="169"/>
      <c r="P12" s="76"/>
      <c r="Q12" s="76"/>
      <c r="R12" s="76"/>
      <c r="S12" s="170"/>
      <c r="T12" s="82"/>
      <c r="U12" s="76"/>
      <c r="V12" s="83"/>
      <c r="W12" s="83"/>
      <c r="X12" s="83"/>
      <c r="Y12" s="83"/>
      <c r="Z12" s="83"/>
      <c r="AA12" s="83"/>
      <c r="AB12" s="83"/>
      <c r="AC12" s="83"/>
      <c r="AD12" s="83"/>
      <c r="AE12" s="83"/>
      <c r="AF12" s="83"/>
      <c r="AG12" s="83"/>
      <c r="AH12" s="83"/>
      <c r="AI12" s="83"/>
      <c r="AJ12" s="83"/>
      <c r="AK12" s="83"/>
      <c r="AL12" s="83"/>
      <c r="AM12" s="83"/>
      <c r="AN12" s="171"/>
    </row>
    <row r="13" spans="1:59" s="16" customFormat="1" ht="180" x14ac:dyDescent="0.2">
      <c r="A13" s="71"/>
      <c r="B13" s="155"/>
      <c r="C13" s="155"/>
      <c r="D13" s="172"/>
      <c r="E13" s="173"/>
      <c r="F13" s="174"/>
      <c r="G13" s="157" t="s">
        <v>51</v>
      </c>
      <c r="H13" s="158" t="s">
        <v>89</v>
      </c>
      <c r="I13" s="62" t="s">
        <v>90</v>
      </c>
      <c r="J13" s="55">
        <v>1</v>
      </c>
      <c r="K13" s="55" t="s">
        <v>91</v>
      </c>
      <c r="L13" s="57" t="s">
        <v>92</v>
      </c>
      <c r="M13" s="158" t="s">
        <v>93</v>
      </c>
      <c r="N13" s="58">
        <f t="shared" ref="N13:N14" si="0">S13/O13</f>
        <v>1</v>
      </c>
      <c r="O13" s="175">
        <f>S13</f>
        <v>153233333</v>
      </c>
      <c r="P13" s="62" t="s">
        <v>94</v>
      </c>
      <c r="Q13" s="62" t="s">
        <v>95</v>
      </c>
      <c r="R13" s="158" t="str">
        <f>H13</f>
        <v>Instrumentos de planificación para  el  Ordenamiento y la Gestión Territorial Departamental (Plan de Desarrollo Departamental PDD, Politicas y Directrices de Ordenamiento Territorial, Sistema de Información Geográfica, Catastro Multiproposito  y mecanismos de integración)</v>
      </c>
      <c r="S13" s="175">
        <v>153233333</v>
      </c>
      <c r="T13" s="164" t="s">
        <v>86</v>
      </c>
      <c r="U13" s="165" t="s">
        <v>87</v>
      </c>
      <c r="V13" s="61">
        <v>295972</v>
      </c>
      <c r="W13" s="61">
        <v>285580</v>
      </c>
      <c r="X13" s="61">
        <v>135545</v>
      </c>
      <c r="Y13" s="61">
        <v>44254</v>
      </c>
      <c r="Z13" s="61">
        <v>309146</v>
      </c>
      <c r="AA13" s="61">
        <v>92607</v>
      </c>
      <c r="AB13" s="61">
        <v>2145</v>
      </c>
      <c r="AC13" s="61">
        <v>12718</v>
      </c>
      <c r="AD13" s="61">
        <v>26</v>
      </c>
      <c r="AE13" s="61">
        <v>37</v>
      </c>
      <c r="AF13" s="61">
        <v>0</v>
      </c>
      <c r="AG13" s="61">
        <v>0</v>
      </c>
      <c r="AH13" s="61">
        <v>44350</v>
      </c>
      <c r="AI13" s="61">
        <v>21944</v>
      </c>
      <c r="AJ13" s="61">
        <v>75687</v>
      </c>
      <c r="AK13" s="61">
        <v>581552</v>
      </c>
      <c r="AL13" s="166">
        <v>43832</v>
      </c>
      <c r="AM13" s="91">
        <v>44195</v>
      </c>
      <c r="AN13" s="61" t="s">
        <v>88</v>
      </c>
    </row>
    <row r="14" spans="1:59" s="16" customFormat="1" ht="152.25" customHeight="1" x14ac:dyDescent="0.2">
      <c r="A14" s="71"/>
      <c r="B14" s="155"/>
      <c r="C14" s="155"/>
      <c r="D14" s="156"/>
      <c r="E14" s="176"/>
      <c r="F14" s="177"/>
      <c r="G14" s="157" t="s">
        <v>51</v>
      </c>
      <c r="H14" s="158" t="s">
        <v>89</v>
      </c>
      <c r="I14" s="62" t="s">
        <v>90</v>
      </c>
      <c r="J14" s="55">
        <v>4</v>
      </c>
      <c r="K14" s="159" t="s">
        <v>96</v>
      </c>
      <c r="L14" s="57" t="s">
        <v>97</v>
      </c>
      <c r="M14" s="158" t="s">
        <v>98</v>
      </c>
      <c r="N14" s="58">
        <f t="shared" si="0"/>
        <v>1</v>
      </c>
      <c r="O14" s="175">
        <f>S14</f>
        <v>155000000</v>
      </c>
      <c r="P14" s="62" t="s">
        <v>99</v>
      </c>
      <c r="Q14" s="62" t="s">
        <v>100</v>
      </c>
      <c r="R14" s="158" t="str">
        <f>H14</f>
        <v>Instrumentos de planificación para  el  Ordenamiento y la Gestión Territorial Departamental (Plan de Desarrollo Departamental PDD, Politicas y Directrices de Ordenamiento Territorial, Sistema de Información Geográfica, Catastro Multiproposito  y mecanismos de integración)</v>
      </c>
      <c r="S14" s="175">
        <v>155000000</v>
      </c>
      <c r="T14" s="178">
        <v>20</v>
      </c>
      <c r="U14" s="179" t="s">
        <v>101</v>
      </c>
      <c r="V14" s="61">
        <v>295972</v>
      </c>
      <c r="W14" s="61">
        <v>285580</v>
      </c>
      <c r="X14" s="61">
        <v>135545</v>
      </c>
      <c r="Y14" s="61">
        <v>44254</v>
      </c>
      <c r="Z14" s="61">
        <v>309146</v>
      </c>
      <c r="AA14" s="61">
        <v>92607</v>
      </c>
      <c r="AB14" s="61">
        <v>2145</v>
      </c>
      <c r="AC14" s="61">
        <v>12718</v>
      </c>
      <c r="AD14" s="61">
        <v>26</v>
      </c>
      <c r="AE14" s="61">
        <v>37</v>
      </c>
      <c r="AF14" s="61">
        <v>0</v>
      </c>
      <c r="AG14" s="61">
        <v>0</v>
      </c>
      <c r="AH14" s="61">
        <v>44350</v>
      </c>
      <c r="AI14" s="61">
        <v>21944</v>
      </c>
      <c r="AJ14" s="61">
        <v>75687</v>
      </c>
      <c r="AK14" s="61">
        <v>581552</v>
      </c>
      <c r="AL14" s="166">
        <v>43832</v>
      </c>
      <c r="AM14" s="91">
        <v>44195</v>
      </c>
      <c r="AN14" s="61" t="s">
        <v>102</v>
      </c>
    </row>
    <row r="15" spans="1:59" s="16" customFormat="1" ht="270" x14ac:dyDescent="0.2">
      <c r="A15" s="71"/>
      <c r="B15" s="155"/>
      <c r="C15" s="155"/>
      <c r="D15" s="156"/>
      <c r="E15" s="176"/>
      <c r="F15" s="177"/>
      <c r="G15" s="157" t="s">
        <v>51</v>
      </c>
      <c r="H15" s="180" t="s">
        <v>103</v>
      </c>
      <c r="I15" s="88" t="s">
        <v>104</v>
      </c>
      <c r="J15" s="55">
        <v>1</v>
      </c>
      <c r="K15" s="55" t="s">
        <v>105</v>
      </c>
      <c r="L15" s="57" t="s">
        <v>106</v>
      </c>
      <c r="M15" s="158" t="s">
        <v>107</v>
      </c>
      <c r="N15" s="58">
        <f>S15/O15</f>
        <v>1</v>
      </c>
      <c r="O15" s="160">
        <f>S15</f>
        <v>40000000</v>
      </c>
      <c r="P15" s="62" t="s">
        <v>108</v>
      </c>
      <c r="Q15" s="62" t="s">
        <v>109</v>
      </c>
      <c r="R15" s="180" t="str">
        <f>H15</f>
        <v>Observatorio económico del Departamento, con procesos de fortalecimiento</v>
      </c>
      <c r="S15" s="163">
        <v>40000000</v>
      </c>
      <c r="T15" s="164" t="s">
        <v>86</v>
      </c>
      <c r="U15" s="165" t="s">
        <v>87</v>
      </c>
      <c r="V15" s="61">
        <v>295972</v>
      </c>
      <c r="W15" s="61">
        <v>285580</v>
      </c>
      <c r="X15" s="61">
        <v>135545</v>
      </c>
      <c r="Y15" s="61">
        <v>44254</v>
      </c>
      <c r="Z15" s="61">
        <v>309146</v>
      </c>
      <c r="AA15" s="61">
        <v>92607</v>
      </c>
      <c r="AB15" s="61">
        <v>2145</v>
      </c>
      <c r="AC15" s="61">
        <v>12718</v>
      </c>
      <c r="AD15" s="61">
        <v>26</v>
      </c>
      <c r="AE15" s="61">
        <v>37</v>
      </c>
      <c r="AF15" s="61">
        <v>0</v>
      </c>
      <c r="AG15" s="61">
        <v>0</v>
      </c>
      <c r="AH15" s="61">
        <v>44350</v>
      </c>
      <c r="AI15" s="61">
        <v>21944</v>
      </c>
      <c r="AJ15" s="61">
        <v>75687</v>
      </c>
      <c r="AK15" s="61">
        <v>581552</v>
      </c>
      <c r="AL15" s="166">
        <v>43832</v>
      </c>
      <c r="AM15" s="91">
        <v>44195</v>
      </c>
      <c r="AN15" s="61" t="s">
        <v>102</v>
      </c>
    </row>
    <row r="16" spans="1:59" s="16" customFormat="1" ht="180" x14ac:dyDescent="0.2">
      <c r="A16" s="71"/>
      <c r="B16" s="155"/>
      <c r="C16" s="155"/>
      <c r="D16" s="156"/>
      <c r="E16" s="176"/>
      <c r="F16" s="177"/>
      <c r="G16" s="57" t="s">
        <v>51</v>
      </c>
      <c r="H16" s="181" t="s">
        <v>110</v>
      </c>
      <c r="I16" s="88" t="s">
        <v>111</v>
      </c>
      <c r="J16" s="55">
        <v>1</v>
      </c>
      <c r="K16" s="55" t="s">
        <v>112</v>
      </c>
      <c r="L16" s="57" t="s">
        <v>113</v>
      </c>
      <c r="M16" s="158" t="s">
        <v>114</v>
      </c>
      <c r="N16" s="58">
        <f>S16/O16</f>
        <v>1</v>
      </c>
      <c r="O16" s="160">
        <f>S16</f>
        <v>250000000</v>
      </c>
      <c r="P16" s="182" t="s">
        <v>115</v>
      </c>
      <c r="Q16" s="182" t="s">
        <v>116</v>
      </c>
      <c r="R16" s="181" t="str">
        <f>H16</f>
        <v>Banco de Programas y Proyectos del Departamento  con Procesos de fortalecimiento.</v>
      </c>
      <c r="S16" s="163">
        <v>250000000</v>
      </c>
      <c r="T16" s="164" t="s">
        <v>86</v>
      </c>
      <c r="U16" s="165" t="s">
        <v>87</v>
      </c>
      <c r="V16" s="61">
        <v>295972</v>
      </c>
      <c r="W16" s="61">
        <v>285580</v>
      </c>
      <c r="X16" s="61">
        <v>135545</v>
      </c>
      <c r="Y16" s="61">
        <v>44254</v>
      </c>
      <c r="Z16" s="61">
        <v>309146</v>
      </c>
      <c r="AA16" s="61">
        <v>92607</v>
      </c>
      <c r="AB16" s="61">
        <v>2145</v>
      </c>
      <c r="AC16" s="61">
        <v>12718</v>
      </c>
      <c r="AD16" s="61">
        <v>26</v>
      </c>
      <c r="AE16" s="61">
        <v>37</v>
      </c>
      <c r="AF16" s="61">
        <v>0</v>
      </c>
      <c r="AG16" s="61">
        <v>0</v>
      </c>
      <c r="AH16" s="61">
        <v>44350</v>
      </c>
      <c r="AI16" s="61">
        <v>21944</v>
      </c>
      <c r="AJ16" s="61">
        <v>75687</v>
      </c>
      <c r="AK16" s="61">
        <v>581552</v>
      </c>
      <c r="AL16" s="166">
        <v>43832</v>
      </c>
      <c r="AM16" s="91">
        <v>44195</v>
      </c>
      <c r="AN16" s="61" t="s">
        <v>117</v>
      </c>
    </row>
    <row r="17" spans="1:40" s="16" customFormat="1" ht="82.5" customHeight="1" x14ac:dyDescent="0.2">
      <c r="A17" s="71"/>
      <c r="B17" s="1137"/>
      <c r="C17" s="1137"/>
      <c r="D17" s="156"/>
      <c r="E17" s="1139"/>
      <c r="F17" s="1138"/>
      <c r="G17" s="57" t="s">
        <v>51</v>
      </c>
      <c r="H17" s="158" t="s">
        <v>118</v>
      </c>
      <c r="I17" s="185" t="s">
        <v>119</v>
      </c>
      <c r="J17" s="55">
        <v>12</v>
      </c>
      <c r="K17" s="1151" t="s">
        <v>120</v>
      </c>
      <c r="L17" s="1154" t="s">
        <v>121</v>
      </c>
      <c r="M17" s="1157" t="s">
        <v>122</v>
      </c>
      <c r="N17" s="58">
        <f>S17/$O$17</f>
        <v>0.35653247432953267</v>
      </c>
      <c r="O17" s="1160">
        <f>SUM(S17:S22)</f>
        <v>191637522.30000001</v>
      </c>
      <c r="P17" s="1140" t="s">
        <v>123</v>
      </c>
      <c r="Q17" s="1163" t="s">
        <v>124</v>
      </c>
      <c r="R17" s="1166" t="s">
        <v>118</v>
      </c>
      <c r="S17" s="188">
        <v>68325000</v>
      </c>
      <c r="T17" s="1134" t="s">
        <v>86</v>
      </c>
      <c r="U17" s="1140" t="s">
        <v>125</v>
      </c>
      <c r="V17" s="1134">
        <v>295972</v>
      </c>
      <c r="W17" s="1134">
        <v>285580</v>
      </c>
      <c r="X17" s="1134">
        <v>135545</v>
      </c>
      <c r="Y17" s="1134">
        <v>44254</v>
      </c>
      <c r="Z17" s="1134">
        <v>309146</v>
      </c>
      <c r="AA17" s="1134">
        <v>92607</v>
      </c>
      <c r="AB17" s="1134">
        <v>2145</v>
      </c>
      <c r="AC17" s="1134">
        <v>12718</v>
      </c>
      <c r="AD17" s="1134">
        <v>26</v>
      </c>
      <c r="AE17" s="1134">
        <v>37</v>
      </c>
      <c r="AF17" s="1134">
        <v>0</v>
      </c>
      <c r="AG17" s="1134">
        <v>0</v>
      </c>
      <c r="AH17" s="1134">
        <v>44350</v>
      </c>
      <c r="AI17" s="1134">
        <v>21944</v>
      </c>
      <c r="AJ17" s="1134">
        <v>75687</v>
      </c>
      <c r="AK17" s="1134">
        <v>581552</v>
      </c>
      <c r="AL17" s="1143">
        <v>43832</v>
      </c>
      <c r="AM17" s="1146">
        <v>44195</v>
      </c>
      <c r="AN17" s="1134" t="s">
        <v>117</v>
      </c>
    </row>
    <row r="18" spans="1:40" s="16" customFormat="1" ht="82.5" customHeight="1" x14ac:dyDescent="0.2">
      <c r="A18" s="71"/>
      <c r="B18" s="155"/>
      <c r="C18" s="155"/>
      <c r="D18" s="156"/>
      <c r="E18" s="176"/>
      <c r="F18" s="177"/>
      <c r="G18" s="157" t="s">
        <v>51</v>
      </c>
      <c r="H18" s="181" t="s">
        <v>126</v>
      </c>
      <c r="I18" s="190" t="s">
        <v>119</v>
      </c>
      <c r="J18" s="55">
        <v>12</v>
      </c>
      <c r="K18" s="1152"/>
      <c r="L18" s="1155"/>
      <c r="M18" s="1158"/>
      <c r="N18" s="58">
        <f>S18/$O$17</f>
        <v>7.8272771532279406E-2</v>
      </c>
      <c r="O18" s="1161"/>
      <c r="P18" s="1141"/>
      <c r="Q18" s="1164"/>
      <c r="R18" s="1167"/>
      <c r="S18" s="194">
        <v>15000000</v>
      </c>
      <c r="T18" s="1135"/>
      <c r="U18" s="1141"/>
      <c r="V18" s="1135"/>
      <c r="W18" s="1135"/>
      <c r="X18" s="1135"/>
      <c r="Y18" s="1135"/>
      <c r="Z18" s="1135"/>
      <c r="AA18" s="1135"/>
      <c r="AB18" s="1135"/>
      <c r="AC18" s="1135"/>
      <c r="AD18" s="1135"/>
      <c r="AE18" s="1135"/>
      <c r="AF18" s="1135"/>
      <c r="AG18" s="1135"/>
      <c r="AH18" s="1135"/>
      <c r="AI18" s="1135"/>
      <c r="AJ18" s="1135"/>
      <c r="AK18" s="1135"/>
      <c r="AL18" s="1144"/>
      <c r="AM18" s="1147"/>
      <c r="AN18" s="1135"/>
    </row>
    <row r="19" spans="1:40" s="16" customFormat="1" ht="61.5" customHeight="1" x14ac:dyDescent="0.2">
      <c r="A19" s="71"/>
      <c r="B19" s="1137"/>
      <c r="C19" s="1138"/>
      <c r="D19" s="156"/>
      <c r="E19" s="1139"/>
      <c r="F19" s="1138"/>
      <c r="G19" s="157" t="s">
        <v>51</v>
      </c>
      <c r="H19" s="181" t="s">
        <v>127</v>
      </c>
      <c r="I19" s="195" t="s">
        <v>128</v>
      </c>
      <c r="J19" s="55">
        <v>12</v>
      </c>
      <c r="K19" s="1152"/>
      <c r="L19" s="1155"/>
      <c r="M19" s="1158"/>
      <c r="N19" s="58">
        <f t="shared" ref="N19:N22" si="1">S19/$O$17</f>
        <v>0.12001824968282841</v>
      </c>
      <c r="O19" s="1161"/>
      <c r="P19" s="1141"/>
      <c r="Q19" s="1164"/>
      <c r="R19" s="1167"/>
      <c r="S19" s="196">
        <v>23000000</v>
      </c>
      <c r="T19" s="1135"/>
      <c r="U19" s="1141"/>
      <c r="V19" s="1135"/>
      <c r="W19" s="1135"/>
      <c r="X19" s="1135"/>
      <c r="Y19" s="1135"/>
      <c r="Z19" s="1135"/>
      <c r="AA19" s="1135"/>
      <c r="AB19" s="1135"/>
      <c r="AC19" s="1135"/>
      <c r="AD19" s="1135"/>
      <c r="AE19" s="1135"/>
      <c r="AF19" s="1135"/>
      <c r="AG19" s="1135"/>
      <c r="AH19" s="1135"/>
      <c r="AI19" s="1135"/>
      <c r="AJ19" s="1135"/>
      <c r="AK19" s="1135"/>
      <c r="AL19" s="1144"/>
      <c r="AM19" s="1147"/>
      <c r="AN19" s="1135"/>
    </row>
    <row r="20" spans="1:40" ht="75" x14ac:dyDescent="0.2">
      <c r="C20" s="198"/>
      <c r="D20" s="199"/>
      <c r="E20" s="33"/>
      <c r="F20" s="198"/>
      <c r="G20" s="157" t="s">
        <v>51</v>
      </c>
      <c r="H20" s="158" t="s">
        <v>129</v>
      </c>
      <c r="I20" s="185" t="s">
        <v>128</v>
      </c>
      <c r="J20" s="200">
        <v>12</v>
      </c>
      <c r="K20" s="1152"/>
      <c r="L20" s="1155"/>
      <c r="M20" s="1158"/>
      <c r="N20" s="58">
        <f t="shared" si="1"/>
        <v>0.23481831459683822</v>
      </c>
      <c r="O20" s="1161"/>
      <c r="P20" s="1141"/>
      <c r="Q20" s="1164"/>
      <c r="R20" s="1167"/>
      <c r="S20" s="196">
        <v>45000000</v>
      </c>
      <c r="T20" s="1135"/>
      <c r="U20" s="1141"/>
      <c r="V20" s="1135"/>
      <c r="W20" s="1135"/>
      <c r="X20" s="1135"/>
      <c r="Y20" s="1135"/>
      <c r="Z20" s="1135"/>
      <c r="AA20" s="1135"/>
      <c r="AB20" s="1135"/>
      <c r="AC20" s="1135"/>
      <c r="AD20" s="1135"/>
      <c r="AE20" s="1135"/>
      <c r="AF20" s="1135"/>
      <c r="AG20" s="1135"/>
      <c r="AH20" s="1135"/>
      <c r="AI20" s="1135"/>
      <c r="AJ20" s="1135"/>
      <c r="AK20" s="1135"/>
      <c r="AL20" s="1144"/>
      <c r="AM20" s="1147"/>
      <c r="AN20" s="1135"/>
    </row>
    <row r="21" spans="1:40" ht="77.25" customHeight="1" x14ac:dyDescent="0.2">
      <c r="C21" s="198"/>
      <c r="D21" s="199"/>
      <c r="E21" s="33"/>
      <c r="F21" s="198"/>
      <c r="G21" s="201" t="s">
        <v>51</v>
      </c>
      <c r="H21" s="158" t="s">
        <v>130</v>
      </c>
      <c r="I21" s="185" t="s">
        <v>128</v>
      </c>
      <c r="J21" s="200">
        <v>12</v>
      </c>
      <c r="K21" s="1152"/>
      <c r="L21" s="1155"/>
      <c r="M21" s="1158"/>
      <c r="N21" s="58">
        <f t="shared" si="1"/>
        <v>0.12001824968282841</v>
      </c>
      <c r="O21" s="1161"/>
      <c r="P21" s="1141"/>
      <c r="Q21" s="1164"/>
      <c r="R21" s="1167"/>
      <c r="S21" s="196">
        <v>23000000</v>
      </c>
      <c r="T21" s="1135"/>
      <c r="U21" s="1141"/>
      <c r="V21" s="1135"/>
      <c r="W21" s="1135"/>
      <c r="X21" s="1135"/>
      <c r="Y21" s="1135"/>
      <c r="Z21" s="1135"/>
      <c r="AA21" s="1135"/>
      <c r="AB21" s="1135"/>
      <c r="AC21" s="1135"/>
      <c r="AD21" s="1135"/>
      <c r="AE21" s="1135"/>
      <c r="AF21" s="1135"/>
      <c r="AG21" s="1135"/>
      <c r="AH21" s="1135"/>
      <c r="AI21" s="1135"/>
      <c r="AJ21" s="1135"/>
      <c r="AK21" s="1135"/>
      <c r="AL21" s="1144"/>
      <c r="AM21" s="1147"/>
      <c r="AN21" s="1135"/>
    </row>
    <row r="22" spans="1:40" ht="60" x14ac:dyDescent="0.2">
      <c r="C22" s="198"/>
      <c r="D22" s="199"/>
      <c r="E22" s="202"/>
      <c r="F22" s="198"/>
      <c r="G22" s="201" t="s">
        <v>51</v>
      </c>
      <c r="H22" s="62" t="s">
        <v>131</v>
      </c>
      <c r="I22" s="185" t="s">
        <v>128</v>
      </c>
      <c r="J22" s="200">
        <v>12</v>
      </c>
      <c r="K22" s="1153"/>
      <c r="L22" s="1156"/>
      <c r="M22" s="1159"/>
      <c r="N22" s="58">
        <f t="shared" si="1"/>
        <v>9.0339940175692829E-2</v>
      </c>
      <c r="O22" s="1162"/>
      <c r="P22" s="1142"/>
      <c r="Q22" s="1165"/>
      <c r="R22" s="1168"/>
      <c r="S22" s="204">
        <v>17312522.300000001</v>
      </c>
      <c r="T22" s="1136"/>
      <c r="U22" s="1142"/>
      <c r="V22" s="1136"/>
      <c r="W22" s="1136"/>
      <c r="X22" s="1136"/>
      <c r="Y22" s="1136"/>
      <c r="Z22" s="1136"/>
      <c r="AA22" s="1136"/>
      <c r="AB22" s="1136"/>
      <c r="AC22" s="1136"/>
      <c r="AD22" s="1136"/>
      <c r="AE22" s="1136"/>
      <c r="AF22" s="1136"/>
      <c r="AG22" s="1136"/>
      <c r="AH22" s="1136"/>
      <c r="AI22" s="1136"/>
      <c r="AJ22" s="1136"/>
      <c r="AK22" s="1136"/>
      <c r="AL22" s="1145"/>
      <c r="AM22" s="1148"/>
      <c r="AN22" s="1136"/>
    </row>
    <row r="23" spans="1:40" ht="90" x14ac:dyDescent="0.2">
      <c r="C23" s="198"/>
      <c r="D23" s="206"/>
      <c r="E23" s="207"/>
      <c r="F23" s="208"/>
      <c r="G23" s="201" t="s">
        <v>51</v>
      </c>
      <c r="H23" s="158" t="s">
        <v>52</v>
      </c>
      <c r="I23" s="54" t="s">
        <v>53</v>
      </c>
      <c r="J23" s="209">
        <v>18</v>
      </c>
      <c r="K23" s="210" t="s">
        <v>132</v>
      </c>
      <c r="L23" s="200" t="s">
        <v>133</v>
      </c>
      <c r="M23" s="158" t="s">
        <v>134</v>
      </c>
      <c r="N23" s="58">
        <f>S23/O23</f>
        <v>1</v>
      </c>
      <c r="O23" s="160">
        <f>S23</f>
        <v>73658667</v>
      </c>
      <c r="P23" s="211" t="s">
        <v>57</v>
      </c>
      <c r="Q23" s="212" t="s">
        <v>135</v>
      </c>
      <c r="R23" s="62" t="str">
        <f>H23</f>
        <v>Implementación de  las Dimensiones y Politicas  del Modelo Integrado de Planeación y de Gestión MIPG</v>
      </c>
      <c r="S23" s="213">
        <v>73658667</v>
      </c>
      <c r="T23" s="214" t="s">
        <v>86</v>
      </c>
      <c r="U23" s="165" t="s">
        <v>125</v>
      </c>
      <c r="V23" s="63">
        <v>295972</v>
      </c>
      <c r="W23" s="63">
        <v>294321</v>
      </c>
      <c r="X23" s="63">
        <v>132302</v>
      </c>
      <c r="Y23" s="63">
        <v>43426</v>
      </c>
      <c r="Z23" s="63">
        <v>313940</v>
      </c>
      <c r="AA23" s="63">
        <v>100625</v>
      </c>
      <c r="AB23" s="63">
        <v>2145</v>
      </c>
      <c r="AC23" s="63">
        <v>12718</v>
      </c>
      <c r="AD23" s="63">
        <v>36</v>
      </c>
      <c r="AE23" s="63">
        <v>0</v>
      </c>
      <c r="AF23" s="63">
        <v>0</v>
      </c>
      <c r="AG23" s="63">
        <v>0</v>
      </c>
      <c r="AH23" s="63">
        <v>70</v>
      </c>
      <c r="AI23" s="63">
        <v>21944</v>
      </c>
      <c r="AJ23" s="63">
        <v>285</v>
      </c>
      <c r="AK23" s="63">
        <v>590292</v>
      </c>
      <c r="AL23" s="166">
        <v>44033</v>
      </c>
      <c r="AM23" s="91">
        <v>44195</v>
      </c>
      <c r="AN23" s="61" t="s">
        <v>117</v>
      </c>
    </row>
    <row r="24" spans="1:40" ht="15.75" x14ac:dyDescent="0.2">
      <c r="A24" s="215"/>
      <c r="B24" s="207"/>
      <c r="C24" s="208"/>
      <c r="D24" s="207"/>
      <c r="E24" s="207"/>
      <c r="F24" s="208"/>
      <c r="G24" s="201"/>
      <c r="H24" s="98"/>
      <c r="I24" s="99"/>
      <c r="J24" s="99"/>
      <c r="K24" s="55"/>
      <c r="L24" s="100"/>
      <c r="M24" s="98"/>
      <c r="N24" s="101"/>
      <c r="O24" s="216">
        <f>SUM(O11:O23)</f>
        <v>1063529522.3</v>
      </c>
      <c r="P24" s="54"/>
      <c r="Q24" s="54"/>
      <c r="R24" s="54"/>
      <c r="S24" s="216">
        <f>SUM(S11:S23)</f>
        <v>1063529522.3</v>
      </c>
      <c r="T24" s="214"/>
      <c r="U24" s="200"/>
      <c r="V24" s="217"/>
      <c r="W24" s="217"/>
      <c r="X24" s="217"/>
      <c r="Y24" s="217"/>
      <c r="Z24" s="217"/>
      <c r="AA24" s="217"/>
      <c r="AB24" s="217"/>
      <c r="AC24" s="217"/>
      <c r="AD24" s="217"/>
      <c r="AE24" s="217"/>
      <c r="AF24" s="217"/>
      <c r="AG24" s="217"/>
      <c r="AH24" s="217"/>
      <c r="AI24" s="217"/>
      <c r="AJ24" s="217"/>
      <c r="AK24" s="217"/>
      <c r="AL24" s="218"/>
      <c r="AM24" s="106"/>
      <c r="AN24" s="107"/>
    </row>
    <row r="25" spans="1:40" ht="27" customHeight="1" x14ac:dyDescent="0.2">
      <c r="O25" s="222"/>
      <c r="P25" s="223"/>
      <c r="Q25" s="223"/>
      <c r="R25" s="223"/>
      <c r="S25" s="224"/>
    </row>
    <row r="26" spans="1:40" ht="27" customHeight="1" x14ac:dyDescent="0.2">
      <c r="S26" s="232"/>
    </row>
    <row r="27" spans="1:40" ht="63" customHeight="1" x14ac:dyDescent="0.2">
      <c r="C27" s="207"/>
      <c r="D27" s="207"/>
      <c r="E27" s="207"/>
      <c r="F27" s="207"/>
      <c r="G27" s="207"/>
      <c r="H27" s="233"/>
      <c r="S27" s="232"/>
    </row>
    <row r="28" spans="1:40" ht="27" customHeight="1" x14ac:dyDescent="0.25">
      <c r="C28" s="234" t="s">
        <v>136</v>
      </c>
      <c r="D28" s="219"/>
      <c r="H28" s="17"/>
    </row>
    <row r="29" spans="1:40" ht="27" customHeight="1" x14ac:dyDescent="0.25">
      <c r="C29" s="234" t="s">
        <v>137</v>
      </c>
      <c r="D29" s="219"/>
      <c r="H29" s="17"/>
    </row>
    <row r="30" spans="1:40" ht="27" customHeight="1" x14ac:dyDescent="0.2">
      <c r="T30" s="236"/>
    </row>
  </sheetData>
  <sheetProtection password="A60F" sheet="1" objects="1" scenarios="1"/>
  <mergeCells count="61">
    <mergeCell ref="A1:AL4"/>
    <mergeCell ref="A5:J6"/>
    <mergeCell ref="K5:AN5"/>
    <mergeCell ref="V6:AJ6"/>
    <mergeCell ref="A7:A8"/>
    <mergeCell ref="B7:C8"/>
    <mergeCell ref="D7:D8"/>
    <mergeCell ref="E7:F8"/>
    <mergeCell ref="G7:G8"/>
    <mergeCell ref="H7:H8"/>
    <mergeCell ref="U7:U8"/>
    <mergeCell ref="I7:I8"/>
    <mergeCell ref="J7:J8"/>
    <mergeCell ref="K7:K8"/>
    <mergeCell ref="L7:L8"/>
    <mergeCell ref="M7:M8"/>
    <mergeCell ref="N7:N8"/>
    <mergeCell ref="O7:O8"/>
    <mergeCell ref="P7:P8"/>
    <mergeCell ref="Q7:Q8"/>
    <mergeCell ref="R7:R8"/>
    <mergeCell ref="S7:S8"/>
    <mergeCell ref="AN7:AN8"/>
    <mergeCell ref="B17:C17"/>
    <mergeCell ref="E17:F17"/>
    <mergeCell ref="K17:K22"/>
    <mergeCell ref="L17:L22"/>
    <mergeCell ref="M17:M22"/>
    <mergeCell ref="O17:O22"/>
    <mergeCell ref="P17:P22"/>
    <mergeCell ref="Q17:Q22"/>
    <mergeCell ref="R17:R22"/>
    <mergeCell ref="V7:W7"/>
    <mergeCell ref="X7:AA7"/>
    <mergeCell ref="AB7:AG7"/>
    <mergeCell ref="AH7:AJ7"/>
    <mergeCell ref="AL7:AL8"/>
    <mergeCell ref="AM7:AM8"/>
    <mergeCell ref="AE17:AE22"/>
    <mergeCell ref="T17:T22"/>
    <mergeCell ref="U17:U22"/>
    <mergeCell ref="V17:V22"/>
    <mergeCell ref="W17:W22"/>
    <mergeCell ref="X17:X22"/>
    <mergeCell ref="Y17:Y22"/>
    <mergeCell ref="AL17:AL22"/>
    <mergeCell ref="AM17:AM22"/>
    <mergeCell ref="AN17:AN22"/>
    <mergeCell ref="B19:C19"/>
    <mergeCell ref="E19:F19"/>
    <mergeCell ref="AF17:AF22"/>
    <mergeCell ref="AG17:AG22"/>
    <mergeCell ref="AH17:AH22"/>
    <mergeCell ref="AI17:AI22"/>
    <mergeCell ref="AJ17:AJ22"/>
    <mergeCell ref="AK17:AK22"/>
    <mergeCell ref="Z17:Z22"/>
    <mergeCell ref="AA17:AA22"/>
    <mergeCell ref="AB17:AB22"/>
    <mergeCell ref="AC17:AC22"/>
    <mergeCell ref="AD17:AD22"/>
  </mergeCells>
  <pageMargins left="1.1023622047244095" right="0.11811023622047245" top="0.35433070866141736" bottom="0.35433070866141736" header="0.31496062992125984" footer="0.31496062992125984"/>
  <pageSetup paperSize="5" scale="6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002060"/>
  </sheetPr>
  <dimension ref="A1:BF19"/>
  <sheetViews>
    <sheetView showGridLines="0" zoomScale="60" zoomScaleNormal="60" workbookViewId="0">
      <selection sqref="A1:AL4"/>
    </sheetView>
  </sheetViews>
  <sheetFormatPr baseColWidth="10" defaultColWidth="11.42578125" defaultRowHeight="27" customHeight="1" x14ac:dyDescent="0.2"/>
  <cols>
    <col min="1" max="1" width="9.5703125" style="108" customWidth="1"/>
    <col min="2" max="2" width="4" style="3" customWidth="1"/>
    <col min="3" max="3" width="5.5703125" style="3" customWidth="1"/>
    <col min="4" max="4" width="14.7109375" style="3" customWidth="1"/>
    <col min="5" max="5" width="10" style="3" customWidth="1"/>
    <col min="6" max="6" width="9.85546875" style="3" customWidth="1"/>
    <col min="7" max="7" width="14.140625" style="3" customWidth="1"/>
    <col min="8" max="8" width="35.28515625" style="280" customWidth="1"/>
    <col min="9" max="9" width="30.7109375" style="280" customWidth="1"/>
    <col min="10" max="10" width="21.140625" style="2" customWidth="1"/>
    <col min="11" max="11" width="35.28515625" style="110" customWidth="1"/>
    <col min="12" max="12" width="26.28515625" style="110" customWidth="1"/>
    <col min="13" max="13" width="37.7109375" style="109" customWidth="1"/>
    <col min="14" max="14" width="18" style="111" customWidth="1"/>
    <col min="15" max="15" width="30" style="112" customWidth="1"/>
    <col min="16" max="16" width="45.85546875" style="109" customWidth="1"/>
    <col min="17" max="17" width="55.42578125" style="109" customWidth="1"/>
    <col min="18" max="18" width="36" style="109" customWidth="1"/>
    <col min="19" max="19" width="28.140625" style="120" customWidth="1"/>
    <col min="20" max="20" width="20.28515625" style="114" customWidth="1"/>
    <col min="21" max="21" width="35.7109375" style="115" customWidth="1"/>
    <col min="22" max="37" width="10" style="3" customWidth="1"/>
    <col min="38" max="38" width="21.140625" style="282" customWidth="1"/>
    <col min="39" max="39" width="24.42578125" style="117" customWidth="1"/>
    <col min="40" max="40" width="29.5703125" style="118" customWidth="1"/>
    <col min="41" max="16384" width="11.42578125" style="3"/>
  </cols>
  <sheetData>
    <row r="1" spans="1:58" ht="20.25" customHeight="1" x14ac:dyDescent="0.2">
      <c r="A1" s="1100" t="s">
        <v>138</v>
      </c>
      <c r="B1" s="1101"/>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1101"/>
      <c r="AA1" s="1101"/>
      <c r="AB1" s="1101"/>
      <c r="AC1" s="1101"/>
      <c r="AD1" s="1101"/>
      <c r="AE1" s="1101"/>
      <c r="AF1" s="1101"/>
      <c r="AG1" s="1101"/>
      <c r="AH1" s="1101"/>
      <c r="AI1" s="1101"/>
      <c r="AJ1" s="1101"/>
      <c r="AK1" s="1101"/>
      <c r="AL1" s="1102"/>
      <c r="AM1" s="237" t="s">
        <v>1</v>
      </c>
      <c r="AN1" s="1" t="s">
        <v>2</v>
      </c>
      <c r="AO1" s="2"/>
      <c r="AP1" s="2"/>
      <c r="AQ1" s="2"/>
      <c r="AR1" s="2"/>
      <c r="AS1" s="2"/>
      <c r="AT1" s="2"/>
      <c r="AU1" s="2"/>
      <c r="AV1" s="2"/>
      <c r="AW1" s="2"/>
      <c r="AX1" s="2"/>
      <c r="AY1" s="2"/>
      <c r="AZ1" s="2"/>
      <c r="BA1" s="2"/>
      <c r="BB1" s="2"/>
      <c r="BC1" s="2"/>
      <c r="BD1" s="2"/>
      <c r="BE1" s="2"/>
      <c r="BF1" s="2"/>
    </row>
    <row r="2" spans="1:58" ht="24.75" customHeight="1" x14ac:dyDescent="0.2">
      <c r="A2" s="1101"/>
      <c r="B2" s="1101"/>
      <c r="C2" s="1101"/>
      <c r="D2" s="1101"/>
      <c r="E2" s="1101"/>
      <c r="F2" s="1101"/>
      <c r="G2" s="1101"/>
      <c r="H2" s="1101"/>
      <c r="I2" s="1101"/>
      <c r="J2" s="1101"/>
      <c r="K2" s="1101"/>
      <c r="L2" s="1101"/>
      <c r="M2" s="1101"/>
      <c r="N2" s="1101"/>
      <c r="O2" s="1101"/>
      <c r="P2" s="1101"/>
      <c r="Q2" s="1101"/>
      <c r="R2" s="1101"/>
      <c r="S2" s="1101"/>
      <c r="T2" s="1101"/>
      <c r="U2" s="1101"/>
      <c r="V2" s="1101"/>
      <c r="W2" s="1101"/>
      <c r="X2" s="1101"/>
      <c r="Y2" s="1101"/>
      <c r="Z2" s="1101"/>
      <c r="AA2" s="1101"/>
      <c r="AB2" s="1101"/>
      <c r="AC2" s="1101"/>
      <c r="AD2" s="1101"/>
      <c r="AE2" s="1101"/>
      <c r="AF2" s="1101"/>
      <c r="AG2" s="1101"/>
      <c r="AH2" s="1101"/>
      <c r="AI2" s="1101"/>
      <c r="AJ2" s="1101"/>
      <c r="AK2" s="1101"/>
      <c r="AL2" s="1102"/>
      <c r="AM2" s="237" t="s">
        <v>3</v>
      </c>
      <c r="AN2" s="1" t="s">
        <v>4</v>
      </c>
      <c r="AO2" s="2"/>
      <c r="AP2" s="2"/>
      <c r="AQ2" s="2"/>
      <c r="AR2" s="2"/>
      <c r="AS2" s="2"/>
      <c r="AT2" s="2"/>
      <c r="AU2" s="2"/>
      <c r="AV2" s="2"/>
      <c r="AW2" s="2"/>
      <c r="AX2" s="2"/>
      <c r="AY2" s="2"/>
      <c r="AZ2" s="2"/>
      <c r="BA2" s="2"/>
      <c r="BB2" s="2"/>
      <c r="BC2" s="2"/>
      <c r="BD2" s="2"/>
      <c r="BE2" s="2"/>
      <c r="BF2" s="2"/>
    </row>
    <row r="3" spans="1:58" ht="24" customHeight="1" x14ac:dyDescent="0.2">
      <c r="A3" s="1101"/>
      <c r="B3" s="1101"/>
      <c r="C3" s="1101"/>
      <c r="D3" s="1101"/>
      <c r="E3" s="1101"/>
      <c r="F3" s="1101"/>
      <c r="G3" s="1101"/>
      <c r="H3" s="1101"/>
      <c r="I3" s="1101"/>
      <c r="J3" s="1101"/>
      <c r="K3" s="1101"/>
      <c r="L3" s="1101"/>
      <c r="M3" s="1101"/>
      <c r="N3" s="1101"/>
      <c r="O3" s="1101"/>
      <c r="P3" s="1101"/>
      <c r="Q3" s="1101"/>
      <c r="R3" s="1101"/>
      <c r="S3" s="1101"/>
      <c r="T3" s="1101"/>
      <c r="U3" s="1101"/>
      <c r="V3" s="1101"/>
      <c r="W3" s="1101"/>
      <c r="X3" s="1101"/>
      <c r="Y3" s="1101"/>
      <c r="Z3" s="1101"/>
      <c r="AA3" s="1101"/>
      <c r="AB3" s="1101"/>
      <c r="AC3" s="1101"/>
      <c r="AD3" s="1101"/>
      <c r="AE3" s="1101"/>
      <c r="AF3" s="1101"/>
      <c r="AG3" s="1101"/>
      <c r="AH3" s="1101"/>
      <c r="AI3" s="1101"/>
      <c r="AJ3" s="1101"/>
      <c r="AK3" s="1101"/>
      <c r="AL3" s="1102"/>
      <c r="AM3" s="237" t="s">
        <v>5</v>
      </c>
      <c r="AN3" s="5" t="s">
        <v>6</v>
      </c>
      <c r="AO3" s="2"/>
      <c r="AP3" s="2"/>
      <c r="AQ3" s="2"/>
      <c r="AR3" s="2"/>
      <c r="AS3" s="2"/>
      <c r="AT3" s="2"/>
      <c r="AU3" s="2"/>
      <c r="AV3" s="2"/>
      <c r="AW3" s="2"/>
      <c r="AX3" s="2"/>
      <c r="AY3" s="2"/>
      <c r="AZ3" s="2"/>
      <c r="BA3" s="2"/>
      <c r="BB3" s="2"/>
      <c r="BC3" s="2"/>
      <c r="BD3" s="2"/>
      <c r="BE3" s="2"/>
      <c r="BF3" s="2"/>
    </row>
    <row r="4" spans="1:58" ht="28.5" customHeight="1" x14ac:dyDescent="0.2">
      <c r="A4" s="1103"/>
      <c r="B4" s="1103"/>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103"/>
      <c r="AL4" s="1104"/>
      <c r="AM4" s="237" t="s">
        <v>7</v>
      </c>
      <c r="AN4" s="6" t="s">
        <v>8</v>
      </c>
      <c r="AO4" s="2"/>
      <c r="AP4" s="2"/>
      <c r="AQ4" s="2"/>
      <c r="AR4" s="2"/>
      <c r="AS4" s="2"/>
      <c r="AT4" s="2"/>
      <c r="AU4" s="2"/>
      <c r="AV4" s="2"/>
      <c r="AW4" s="2"/>
      <c r="AX4" s="2"/>
      <c r="AY4" s="2"/>
      <c r="AZ4" s="2"/>
      <c r="BA4" s="2"/>
      <c r="BB4" s="2"/>
      <c r="BC4" s="2"/>
      <c r="BD4" s="2"/>
      <c r="BE4" s="2"/>
      <c r="BF4" s="2"/>
    </row>
    <row r="5" spans="1:58" ht="22.5" customHeight="1" x14ac:dyDescent="0.2">
      <c r="A5" s="1105" t="s">
        <v>9</v>
      </c>
      <c r="B5" s="1105"/>
      <c r="C5" s="1105"/>
      <c r="D5" s="1105"/>
      <c r="E5" s="1105"/>
      <c r="F5" s="1105"/>
      <c r="G5" s="1105"/>
      <c r="H5" s="1105"/>
      <c r="I5" s="1105"/>
      <c r="J5" s="1105"/>
      <c r="K5" s="1107" t="s">
        <v>10</v>
      </c>
      <c r="L5" s="1107"/>
      <c r="M5" s="1107"/>
      <c r="N5" s="1107"/>
      <c r="O5" s="1107"/>
      <c r="P5" s="1107"/>
      <c r="Q5" s="1107"/>
      <c r="R5" s="1107"/>
      <c r="S5" s="1107"/>
      <c r="T5" s="1107"/>
      <c r="U5" s="1107"/>
      <c r="V5" s="1107"/>
      <c r="W5" s="1107"/>
      <c r="X5" s="1107"/>
      <c r="Y5" s="1107"/>
      <c r="Z5" s="1107"/>
      <c r="AA5" s="1107"/>
      <c r="AB5" s="1107"/>
      <c r="AC5" s="1107"/>
      <c r="AD5" s="1107"/>
      <c r="AE5" s="1107"/>
      <c r="AF5" s="1107"/>
      <c r="AG5" s="1107"/>
      <c r="AH5" s="1107"/>
      <c r="AI5" s="1107"/>
      <c r="AJ5" s="1107"/>
      <c r="AK5" s="1107"/>
      <c r="AL5" s="1107"/>
      <c r="AM5" s="1107"/>
      <c r="AN5" s="1107"/>
      <c r="AO5" s="2"/>
      <c r="AP5" s="2"/>
      <c r="AQ5" s="2"/>
      <c r="AR5" s="2"/>
      <c r="AS5" s="2"/>
      <c r="AT5" s="2"/>
      <c r="AU5" s="2"/>
      <c r="AV5" s="2"/>
      <c r="AW5" s="2"/>
      <c r="AX5" s="2"/>
      <c r="AY5" s="2"/>
      <c r="AZ5" s="2"/>
      <c r="BA5" s="2"/>
      <c r="BB5" s="2"/>
      <c r="BC5" s="2"/>
      <c r="BD5" s="2"/>
      <c r="BE5" s="2"/>
      <c r="BF5" s="2"/>
    </row>
    <row r="6" spans="1:58" ht="22.5" customHeight="1" x14ac:dyDescent="0.2">
      <c r="A6" s="1106"/>
      <c r="B6" s="1106"/>
      <c r="C6" s="1106"/>
      <c r="D6" s="1106"/>
      <c r="E6" s="1106"/>
      <c r="F6" s="1106"/>
      <c r="G6" s="1106"/>
      <c r="H6" s="1106"/>
      <c r="I6" s="1106"/>
      <c r="J6" s="1106"/>
      <c r="K6" s="11"/>
      <c r="L6" s="12"/>
      <c r="M6" s="10"/>
      <c r="N6" s="10"/>
      <c r="O6" s="10"/>
      <c r="P6" s="10"/>
      <c r="Q6" s="10"/>
      <c r="R6" s="10"/>
      <c r="S6" s="10"/>
      <c r="T6" s="10"/>
      <c r="U6" s="10"/>
      <c r="V6" s="1108" t="s">
        <v>11</v>
      </c>
      <c r="W6" s="1109"/>
      <c r="X6" s="1109"/>
      <c r="Y6" s="1109"/>
      <c r="Z6" s="1109"/>
      <c r="AA6" s="1109"/>
      <c r="AB6" s="1109"/>
      <c r="AC6" s="1109"/>
      <c r="AD6" s="1109"/>
      <c r="AE6" s="1109"/>
      <c r="AF6" s="1109"/>
      <c r="AG6" s="1109"/>
      <c r="AH6" s="1109"/>
      <c r="AI6" s="1109"/>
      <c r="AJ6" s="1110"/>
      <c r="AK6" s="12"/>
      <c r="AL6" s="12"/>
      <c r="AM6" s="12"/>
      <c r="AN6" s="13"/>
      <c r="AO6" s="2"/>
      <c r="AP6" s="2"/>
      <c r="AQ6" s="2"/>
      <c r="AR6" s="2"/>
      <c r="AS6" s="2"/>
      <c r="AT6" s="2"/>
      <c r="AU6" s="2"/>
      <c r="AV6" s="2"/>
      <c r="AW6" s="2"/>
      <c r="AX6" s="2"/>
      <c r="AY6" s="2"/>
      <c r="AZ6" s="2"/>
      <c r="BA6" s="2"/>
      <c r="BB6" s="2"/>
      <c r="BC6" s="2"/>
      <c r="BD6" s="2"/>
      <c r="BE6" s="2"/>
      <c r="BF6" s="2"/>
    </row>
    <row r="7" spans="1:58" s="17" customFormat="1" ht="36" customHeight="1" x14ac:dyDescent="0.2">
      <c r="A7" s="1111" t="s">
        <v>12</v>
      </c>
      <c r="B7" s="1096" t="s">
        <v>13</v>
      </c>
      <c r="C7" s="1113"/>
      <c r="D7" s="1113" t="s">
        <v>12</v>
      </c>
      <c r="E7" s="1096" t="s">
        <v>14</v>
      </c>
      <c r="F7" s="1113"/>
      <c r="G7" s="1113" t="s">
        <v>12</v>
      </c>
      <c r="H7" s="1096" t="s">
        <v>15</v>
      </c>
      <c r="I7" s="1115" t="s">
        <v>16</v>
      </c>
      <c r="J7" s="1115" t="s">
        <v>17</v>
      </c>
      <c r="K7" s="1115" t="s">
        <v>18</v>
      </c>
      <c r="L7" s="1115" t="s">
        <v>19</v>
      </c>
      <c r="M7" s="1115" t="s">
        <v>10</v>
      </c>
      <c r="N7" s="1098" t="s">
        <v>20</v>
      </c>
      <c r="O7" s="1094" t="s">
        <v>21</v>
      </c>
      <c r="P7" s="1096" t="s">
        <v>22</v>
      </c>
      <c r="Q7" s="1096" t="s">
        <v>23</v>
      </c>
      <c r="R7" s="1115" t="s">
        <v>24</v>
      </c>
      <c r="S7" s="1117" t="s">
        <v>21</v>
      </c>
      <c r="T7" s="14"/>
      <c r="U7" s="1115" t="s">
        <v>25</v>
      </c>
      <c r="V7" s="1127" t="s">
        <v>26</v>
      </c>
      <c r="W7" s="1127"/>
      <c r="X7" s="1128" t="s">
        <v>27</v>
      </c>
      <c r="Y7" s="1128"/>
      <c r="Z7" s="1128"/>
      <c r="AA7" s="1128"/>
      <c r="AB7" s="1129" t="s">
        <v>28</v>
      </c>
      <c r="AC7" s="1130"/>
      <c r="AD7" s="1130"/>
      <c r="AE7" s="1130"/>
      <c r="AF7" s="1130"/>
      <c r="AG7" s="1131"/>
      <c r="AH7" s="1128" t="s">
        <v>29</v>
      </c>
      <c r="AI7" s="1128"/>
      <c r="AJ7" s="1128"/>
      <c r="AK7" s="15" t="s">
        <v>30</v>
      </c>
      <c r="AL7" s="1132" t="s">
        <v>31</v>
      </c>
      <c r="AM7" s="1132" t="s">
        <v>32</v>
      </c>
      <c r="AN7" s="1120" t="s">
        <v>33</v>
      </c>
      <c r="AO7" s="16"/>
      <c r="AP7" s="16"/>
      <c r="AQ7" s="16"/>
      <c r="AR7" s="16"/>
      <c r="AS7" s="16"/>
      <c r="AT7" s="16"/>
      <c r="AU7" s="16"/>
      <c r="AV7" s="16"/>
      <c r="AW7" s="16"/>
      <c r="AX7" s="16"/>
      <c r="AY7" s="16"/>
      <c r="AZ7" s="16"/>
      <c r="BA7" s="16"/>
      <c r="BB7" s="16"/>
      <c r="BC7" s="16"/>
      <c r="BD7" s="16"/>
      <c r="BE7" s="16"/>
      <c r="BF7" s="16"/>
    </row>
    <row r="8" spans="1:58" s="17" customFormat="1" ht="128.25" customHeight="1" x14ac:dyDescent="0.2">
      <c r="A8" s="1112"/>
      <c r="B8" s="1097"/>
      <c r="C8" s="1114"/>
      <c r="D8" s="1114"/>
      <c r="E8" s="1097"/>
      <c r="F8" s="1114"/>
      <c r="G8" s="1114"/>
      <c r="H8" s="1097"/>
      <c r="I8" s="1116"/>
      <c r="J8" s="1116"/>
      <c r="K8" s="1116"/>
      <c r="L8" s="1116"/>
      <c r="M8" s="1116"/>
      <c r="N8" s="1099"/>
      <c r="O8" s="1095"/>
      <c r="P8" s="1097"/>
      <c r="Q8" s="1097"/>
      <c r="R8" s="1116"/>
      <c r="S8" s="1118"/>
      <c r="T8" s="18" t="s">
        <v>12</v>
      </c>
      <c r="U8" s="1116"/>
      <c r="V8" s="19" t="s">
        <v>34</v>
      </c>
      <c r="W8" s="20" t="s">
        <v>35</v>
      </c>
      <c r="X8" s="21" t="s">
        <v>36</v>
      </c>
      <c r="Y8" s="21" t="s">
        <v>37</v>
      </c>
      <c r="Z8" s="21" t="s">
        <v>38</v>
      </c>
      <c r="AA8" s="21" t="s">
        <v>39</v>
      </c>
      <c r="AB8" s="21" t="s">
        <v>40</v>
      </c>
      <c r="AC8" s="21" t="s">
        <v>41</v>
      </c>
      <c r="AD8" s="21" t="s">
        <v>42</v>
      </c>
      <c r="AE8" s="21" t="s">
        <v>43</v>
      </c>
      <c r="AF8" s="21" t="s">
        <v>44</v>
      </c>
      <c r="AG8" s="21" t="s">
        <v>45</v>
      </c>
      <c r="AH8" s="21" t="s">
        <v>46</v>
      </c>
      <c r="AI8" s="21" t="s">
        <v>47</v>
      </c>
      <c r="AJ8" s="21" t="s">
        <v>48</v>
      </c>
      <c r="AK8" s="21" t="s">
        <v>30</v>
      </c>
      <c r="AL8" s="1133"/>
      <c r="AM8" s="1133"/>
      <c r="AN8" s="1120"/>
      <c r="AO8" s="16"/>
      <c r="AP8" s="16"/>
      <c r="AQ8" s="16"/>
      <c r="AR8" s="16"/>
      <c r="AS8" s="16"/>
      <c r="AT8" s="16"/>
      <c r="AU8" s="16"/>
      <c r="AV8" s="16"/>
      <c r="AW8" s="16"/>
      <c r="AX8" s="16"/>
      <c r="AY8" s="16"/>
      <c r="AZ8" s="16"/>
      <c r="BA8" s="16"/>
      <c r="BB8" s="16"/>
      <c r="BC8" s="16"/>
      <c r="BD8" s="16"/>
      <c r="BE8" s="16"/>
      <c r="BF8" s="16"/>
    </row>
    <row r="9" spans="1:58" s="33" customFormat="1" ht="15.75" x14ac:dyDescent="0.2">
      <c r="A9" s="238">
        <v>4</v>
      </c>
      <c r="B9" s="239" t="s">
        <v>139</v>
      </c>
      <c r="C9" s="24"/>
      <c r="D9" s="25"/>
      <c r="E9" s="25"/>
      <c r="F9" s="25"/>
      <c r="G9" s="25"/>
      <c r="H9" s="240"/>
      <c r="I9" s="240"/>
      <c r="J9" s="25"/>
      <c r="K9" s="27"/>
      <c r="L9" s="27"/>
      <c r="M9" s="26"/>
      <c r="N9" s="28"/>
      <c r="O9" s="29"/>
      <c r="P9" s="26"/>
      <c r="Q9" s="26"/>
      <c r="R9" s="26"/>
      <c r="S9" s="30"/>
      <c r="T9" s="31"/>
      <c r="U9" s="27"/>
      <c r="V9" s="25"/>
      <c r="W9" s="25"/>
      <c r="X9" s="25"/>
      <c r="Y9" s="25"/>
      <c r="Z9" s="25"/>
      <c r="AA9" s="25"/>
      <c r="AB9" s="25"/>
      <c r="AC9" s="25"/>
      <c r="AD9" s="25"/>
      <c r="AE9" s="25"/>
      <c r="AF9" s="25"/>
      <c r="AG9" s="25"/>
      <c r="AH9" s="25"/>
      <c r="AI9" s="25"/>
      <c r="AJ9" s="25"/>
      <c r="AK9" s="25"/>
      <c r="AL9" s="139"/>
      <c r="AM9" s="139"/>
      <c r="AN9" s="26"/>
      <c r="AO9" s="16"/>
      <c r="AP9" s="16"/>
      <c r="AQ9" s="16"/>
      <c r="AR9" s="16"/>
      <c r="AS9" s="16"/>
      <c r="AT9" s="16"/>
      <c r="AU9" s="16"/>
      <c r="AV9" s="16"/>
      <c r="AW9" s="16"/>
      <c r="AX9" s="16"/>
      <c r="AY9" s="16"/>
      <c r="AZ9" s="16"/>
      <c r="BA9" s="16"/>
      <c r="BB9" s="16"/>
      <c r="BC9" s="16"/>
      <c r="BD9" s="16"/>
      <c r="BE9" s="16"/>
      <c r="BF9" s="16"/>
    </row>
    <row r="10" spans="1:58" s="16" customFormat="1" ht="23.25" customHeight="1" x14ac:dyDescent="0.2">
      <c r="A10" s="34"/>
      <c r="B10" s="1177"/>
      <c r="C10" s="1178"/>
      <c r="D10" s="241">
        <v>45</v>
      </c>
      <c r="E10" s="1179" t="s">
        <v>50</v>
      </c>
      <c r="F10" s="1179"/>
      <c r="G10" s="1180"/>
      <c r="H10" s="1180"/>
      <c r="I10" s="1180"/>
      <c r="J10" s="1180"/>
      <c r="K10" s="1180"/>
      <c r="L10" s="1180"/>
      <c r="M10" s="39"/>
      <c r="N10" s="41"/>
      <c r="O10" s="42"/>
      <c r="P10" s="39"/>
      <c r="Q10" s="39"/>
      <c r="R10" s="39"/>
      <c r="S10" s="43"/>
      <c r="T10" s="44"/>
      <c r="U10" s="40"/>
      <c r="V10" s="38"/>
      <c r="W10" s="38"/>
      <c r="X10" s="38"/>
      <c r="Y10" s="38"/>
      <c r="Z10" s="38"/>
      <c r="AA10" s="38"/>
      <c r="AB10" s="38"/>
      <c r="AC10" s="38"/>
      <c r="AD10" s="38"/>
      <c r="AE10" s="38"/>
      <c r="AF10" s="38"/>
      <c r="AG10" s="38"/>
      <c r="AH10" s="38"/>
      <c r="AI10" s="38"/>
      <c r="AJ10" s="38"/>
      <c r="AK10" s="38"/>
      <c r="AL10" s="242"/>
      <c r="AM10" s="242"/>
      <c r="AN10" s="39"/>
      <c r="AO10" s="46"/>
    </row>
    <row r="11" spans="1:58" s="16" customFormat="1" ht="240" x14ac:dyDescent="0.2">
      <c r="A11" s="71"/>
      <c r="B11" s="1181"/>
      <c r="C11" s="1181"/>
      <c r="D11" s="172"/>
      <c r="E11" s="1182"/>
      <c r="F11" s="1183"/>
      <c r="G11" s="52" t="s">
        <v>51</v>
      </c>
      <c r="H11" s="244" t="s">
        <v>140</v>
      </c>
      <c r="I11" s="245" t="s">
        <v>141</v>
      </c>
      <c r="J11" s="246"/>
      <c r="K11" s="55" t="s">
        <v>142</v>
      </c>
      <c r="L11" s="247" t="s">
        <v>143</v>
      </c>
      <c r="M11" s="180" t="s">
        <v>144</v>
      </c>
      <c r="N11" s="58">
        <f>+S11/O11</f>
        <v>1</v>
      </c>
      <c r="O11" s="248">
        <f>+S11</f>
        <v>1720270000</v>
      </c>
      <c r="P11" s="62" t="s">
        <v>145</v>
      </c>
      <c r="Q11" s="161" t="s">
        <v>146</v>
      </c>
      <c r="R11" s="244" t="s">
        <v>140</v>
      </c>
      <c r="S11" s="249">
        <v>1720270000</v>
      </c>
      <c r="T11" s="61" t="s">
        <v>147</v>
      </c>
      <c r="U11" s="62" t="s">
        <v>148</v>
      </c>
      <c r="V11" s="250">
        <v>295972</v>
      </c>
      <c r="W11" s="250">
        <v>285580</v>
      </c>
      <c r="X11" s="250">
        <v>135545</v>
      </c>
      <c r="Y11" s="250">
        <v>44254</v>
      </c>
      <c r="Z11" s="250">
        <v>309146</v>
      </c>
      <c r="AA11" s="250">
        <v>92607</v>
      </c>
      <c r="AB11" s="251">
        <v>2145</v>
      </c>
      <c r="AC11" s="251">
        <v>12718</v>
      </c>
      <c r="AD11" s="251">
        <v>26</v>
      </c>
      <c r="AE11" s="251">
        <v>37</v>
      </c>
      <c r="AF11" s="251">
        <v>0</v>
      </c>
      <c r="AG11" s="251">
        <v>0</v>
      </c>
      <c r="AH11" s="251">
        <v>44350</v>
      </c>
      <c r="AI11" s="251">
        <v>21944</v>
      </c>
      <c r="AJ11" s="251">
        <v>75687</v>
      </c>
      <c r="AK11" s="251">
        <f>+V11+W11</f>
        <v>581552</v>
      </c>
      <c r="AL11" s="252">
        <v>43857</v>
      </c>
      <c r="AM11" s="253">
        <v>44195</v>
      </c>
      <c r="AN11" s="66" t="s">
        <v>149</v>
      </c>
      <c r="AO11" s="67"/>
    </row>
    <row r="12" spans="1:58" s="16" customFormat="1" ht="135" x14ac:dyDescent="0.2">
      <c r="A12" s="71"/>
      <c r="B12" s="254"/>
      <c r="C12" s="254"/>
      <c r="D12" s="156"/>
      <c r="E12" s="176"/>
      <c r="F12" s="177"/>
      <c r="G12" s="255" t="s">
        <v>51</v>
      </c>
      <c r="H12" s="256" t="s">
        <v>150</v>
      </c>
      <c r="I12" s="257" t="s">
        <v>151</v>
      </c>
      <c r="J12" s="258"/>
      <c r="K12" s="259" t="s">
        <v>152</v>
      </c>
      <c r="L12" s="260" t="s">
        <v>153</v>
      </c>
      <c r="M12" s="261" t="s">
        <v>154</v>
      </c>
      <c r="N12" s="262">
        <f>+S12/O12</f>
        <v>1</v>
      </c>
      <c r="O12" s="263">
        <f>+S12</f>
        <v>570864000</v>
      </c>
      <c r="P12" s="264" t="s">
        <v>155</v>
      </c>
      <c r="Q12" s="265" t="s">
        <v>156</v>
      </c>
      <c r="R12" s="256" t="s">
        <v>150</v>
      </c>
      <c r="S12" s="266">
        <v>570864000</v>
      </c>
      <c r="T12" s="267" t="s">
        <v>86</v>
      </c>
      <c r="U12" s="264" t="s">
        <v>60</v>
      </c>
      <c r="V12" s="250">
        <v>295972</v>
      </c>
      <c r="W12" s="250">
        <v>285580</v>
      </c>
      <c r="X12" s="250">
        <v>135545</v>
      </c>
      <c r="Y12" s="250">
        <v>44254</v>
      </c>
      <c r="Z12" s="250">
        <v>309146</v>
      </c>
      <c r="AA12" s="250">
        <v>92607</v>
      </c>
      <c r="AB12" s="250">
        <v>2145</v>
      </c>
      <c r="AC12" s="250">
        <v>12718</v>
      </c>
      <c r="AD12" s="250">
        <v>26</v>
      </c>
      <c r="AE12" s="250">
        <v>37</v>
      </c>
      <c r="AF12" s="250">
        <v>0</v>
      </c>
      <c r="AG12" s="250">
        <v>0</v>
      </c>
      <c r="AH12" s="250">
        <v>44350</v>
      </c>
      <c r="AI12" s="250">
        <v>21944</v>
      </c>
      <c r="AJ12" s="250">
        <v>75687</v>
      </c>
      <c r="AK12" s="250">
        <f>+V12+W12</f>
        <v>581552</v>
      </c>
      <c r="AL12" s="268">
        <v>43857</v>
      </c>
      <c r="AM12" s="269">
        <v>44195</v>
      </c>
      <c r="AN12" s="270" t="s">
        <v>149</v>
      </c>
      <c r="AO12" s="67"/>
    </row>
    <row r="13" spans="1:58" s="279" customFormat="1" ht="15.75" x14ac:dyDescent="0.2">
      <c r="A13" s="271"/>
      <c r="B13" s="1176"/>
      <c r="C13" s="1176"/>
      <c r="D13" s="272"/>
      <c r="E13" s="273"/>
      <c r="F13" s="274"/>
      <c r="G13" s="274"/>
      <c r="H13" s="275"/>
      <c r="I13" s="53"/>
      <c r="J13" s="275"/>
      <c r="K13" s="276"/>
      <c r="L13" s="276"/>
      <c r="M13" s="54"/>
      <c r="N13" s="277"/>
      <c r="O13" s="102">
        <f>SUM(O11:O12)</f>
        <v>2291134000</v>
      </c>
      <c r="P13" s="54"/>
      <c r="Q13" s="54"/>
      <c r="R13" s="54"/>
      <c r="S13" s="102">
        <f>SUM(S11:S12)</f>
        <v>2291134000</v>
      </c>
      <c r="T13" s="103"/>
      <c r="U13" s="104"/>
      <c r="V13" s="275"/>
      <c r="W13" s="275"/>
      <c r="X13" s="275"/>
      <c r="Y13" s="275"/>
      <c r="Z13" s="275"/>
      <c r="AA13" s="275"/>
      <c r="AB13" s="275"/>
      <c r="AC13" s="275"/>
      <c r="AD13" s="275"/>
      <c r="AE13" s="275"/>
      <c r="AF13" s="275"/>
      <c r="AG13" s="275"/>
      <c r="AH13" s="275"/>
      <c r="AI13" s="275"/>
      <c r="AJ13" s="275"/>
      <c r="AK13" s="275"/>
      <c r="AL13" s="166"/>
      <c r="AM13" s="278"/>
      <c r="AN13" s="54"/>
    </row>
    <row r="14" spans="1:58" ht="14.25" x14ac:dyDescent="0.2">
      <c r="S14" s="281"/>
    </row>
    <row r="15" spans="1:58" ht="14.25" x14ac:dyDescent="0.2">
      <c r="O15" s="283"/>
    </row>
    <row r="16" spans="1:58" ht="27" customHeight="1" x14ac:dyDescent="0.2">
      <c r="C16" s="119"/>
      <c r="D16" s="119"/>
      <c r="E16" s="119"/>
      <c r="F16" s="119"/>
      <c r="G16" s="119"/>
    </row>
    <row r="17" spans="3:19" ht="27" customHeight="1" x14ac:dyDescent="0.25">
      <c r="C17" s="1119" t="s">
        <v>157</v>
      </c>
      <c r="D17" s="1119"/>
      <c r="E17" s="1119"/>
      <c r="F17" s="1119"/>
      <c r="G17" s="1119"/>
    </row>
    <row r="18" spans="3:19" ht="36.75" customHeight="1" x14ac:dyDescent="0.25">
      <c r="C18" s="1175" t="s">
        <v>158</v>
      </c>
      <c r="D18" s="1175"/>
      <c r="E18" s="1175"/>
      <c r="F18" s="1175"/>
      <c r="G18" s="1175"/>
      <c r="O18" s="283"/>
      <c r="S18" s="113"/>
    </row>
    <row r="19" spans="3:19" ht="27" customHeight="1" x14ac:dyDescent="0.2">
      <c r="C19" s="2"/>
      <c r="D19" s="110"/>
      <c r="E19" s="109"/>
      <c r="F19" s="111"/>
      <c r="G19" s="112"/>
    </row>
  </sheetData>
  <sheetProtection password="A60F" sheet="1" objects="1" scenarios="1"/>
  <mergeCells count="36">
    <mergeCell ref="A1:AL4"/>
    <mergeCell ref="A5:J6"/>
    <mergeCell ref="K5:AN5"/>
    <mergeCell ref="V6:AJ6"/>
    <mergeCell ref="A7:A8"/>
    <mergeCell ref="B7:C8"/>
    <mergeCell ref="D7:D8"/>
    <mergeCell ref="E7:F8"/>
    <mergeCell ref="G7:G8"/>
    <mergeCell ref="H7:H8"/>
    <mergeCell ref="Q7:Q8"/>
    <mergeCell ref="R7:R8"/>
    <mergeCell ref="I7:I8"/>
    <mergeCell ref="P7:P8"/>
    <mergeCell ref="K7:K8"/>
    <mergeCell ref="AN7:AN8"/>
    <mergeCell ref="B10:C10"/>
    <mergeCell ref="E10:L10"/>
    <mergeCell ref="B11:C11"/>
    <mergeCell ref="E11:F11"/>
    <mergeCell ref="V7:W7"/>
    <mergeCell ref="X7:AA7"/>
    <mergeCell ref="AB7:AG7"/>
    <mergeCell ref="AH7:AJ7"/>
    <mergeCell ref="AL7:AL8"/>
    <mergeCell ref="AM7:AM8"/>
    <mergeCell ref="O7:O8"/>
    <mergeCell ref="M7:M8"/>
    <mergeCell ref="S7:S8"/>
    <mergeCell ref="U7:U8"/>
    <mergeCell ref="J7:J8"/>
    <mergeCell ref="N7:N8"/>
    <mergeCell ref="C18:G18"/>
    <mergeCell ref="B13:C13"/>
    <mergeCell ref="L7:L8"/>
    <mergeCell ref="C17:G17"/>
  </mergeCell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rgb="FF002060"/>
  </sheetPr>
  <dimension ref="A1:BF54"/>
  <sheetViews>
    <sheetView showGridLines="0" zoomScale="60" zoomScaleNormal="60" workbookViewId="0">
      <selection sqref="A1:AL4"/>
    </sheetView>
  </sheetViews>
  <sheetFormatPr baseColWidth="10" defaultColWidth="11.42578125" defaultRowHeight="27" customHeight="1" x14ac:dyDescent="0.2"/>
  <cols>
    <col min="1" max="1" width="13.140625" style="108" customWidth="1"/>
    <col min="2" max="2" width="4" style="3" customWidth="1"/>
    <col min="3" max="3" width="14.5703125" style="3" customWidth="1"/>
    <col min="4" max="4" width="13" style="3" customWidth="1"/>
    <col min="5" max="5" width="10" style="3" customWidth="1"/>
    <col min="6" max="6" width="7.42578125" style="3" customWidth="1"/>
    <col min="7" max="7" width="18" style="3" customWidth="1"/>
    <col min="8" max="8" width="48.42578125" style="109" customWidth="1"/>
    <col min="9" max="9" width="37.28515625" style="2" customWidth="1"/>
    <col min="10" max="10" width="21.140625" style="115" customWidth="1"/>
    <col min="11" max="11" width="33" style="110" customWidth="1"/>
    <col min="12" max="12" width="21.85546875" style="110" customWidth="1"/>
    <col min="13" max="13" width="41.5703125" style="109" customWidth="1"/>
    <col min="14" max="14" width="15.5703125" style="111" customWidth="1"/>
    <col min="15" max="15" width="29.85546875" style="112" customWidth="1"/>
    <col min="16" max="16" width="39" style="280" customWidth="1"/>
    <col min="17" max="17" width="47" style="280" customWidth="1"/>
    <col min="18" max="18" width="39.7109375" style="109" customWidth="1"/>
    <col min="19" max="19" width="31.140625" style="120" customWidth="1"/>
    <col min="20" max="20" width="24" style="114" customWidth="1"/>
    <col min="21" max="21" width="34.85546875" style="115" customWidth="1"/>
    <col min="22" max="22" width="11.5703125" style="284" customWidth="1"/>
    <col min="23" max="23" width="12" style="284" customWidth="1"/>
    <col min="24" max="24" width="11" style="284" customWidth="1"/>
    <col min="25" max="25" width="10.140625" style="284" customWidth="1"/>
    <col min="26" max="37" width="11" style="284" customWidth="1"/>
    <col min="38" max="38" width="16.42578125" style="282" customWidth="1"/>
    <col min="39" max="39" width="20.85546875" style="117" customWidth="1"/>
    <col min="40" max="40" width="30.85546875" style="118" customWidth="1"/>
    <col min="41" max="16384" width="11.42578125" style="3"/>
  </cols>
  <sheetData>
    <row r="1" spans="1:58" ht="20.100000000000001" customHeight="1" x14ac:dyDescent="0.2">
      <c r="A1" s="1100" t="s">
        <v>273</v>
      </c>
      <c r="B1" s="1100"/>
      <c r="C1" s="1100"/>
      <c r="D1" s="1100"/>
      <c r="E1" s="1100"/>
      <c r="F1" s="1100"/>
      <c r="G1" s="1100"/>
      <c r="H1" s="1100"/>
      <c r="I1" s="1100"/>
      <c r="J1" s="1100"/>
      <c r="K1" s="1100"/>
      <c r="L1" s="1100"/>
      <c r="M1" s="1100"/>
      <c r="N1" s="1100"/>
      <c r="O1" s="1100"/>
      <c r="P1" s="1100"/>
      <c r="Q1" s="1100"/>
      <c r="R1" s="1100"/>
      <c r="S1" s="1100"/>
      <c r="T1" s="1100"/>
      <c r="U1" s="1100"/>
      <c r="V1" s="1100"/>
      <c r="W1" s="1100"/>
      <c r="X1" s="1100"/>
      <c r="Y1" s="1100"/>
      <c r="Z1" s="1100"/>
      <c r="AA1" s="1100"/>
      <c r="AB1" s="1100"/>
      <c r="AC1" s="1100"/>
      <c r="AD1" s="1100"/>
      <c r="AE1" s="1100"/>
      <c r="AF1" s="1100"/>
      <c r="AG1" s="1100"/>
      <c r="AH1" s="1100"/>
      <c r="AI1" s="1100"/>
      <c r="AJ1" s="1100"/>
      <c r="AK1" s="1100"/>
      <c r="AL1" s="1184"/>
      <c r="AM1" s="237" t="s">
        <v>1</v>
      </c>
      <c r="AN1" s="1" t="s">
        <v>272</v>
      </c>
      <c r="AO1" s="2"/>
      <c r="AP1" s="2"/>
      <c r="AQ1" s="2"/>
      <c r="AR1" s="2"/>
      <c r="AS1" s="2"/>
      <c r="AT1" s="2"/>
      <c r="AU1" s="2"/>
      <c r="AV1" s="2"/>
      <c r="AW1" s="2"/>
      <c r="AX1" s="2"/>
      <c r="AY1" s="2"/>
      <c r="AZ1" s="2"/>
      <c r="BA1" s="2"/>
      <c r="BB1" s="2"/>
      <c r="BC1" s="2"/>
      <c r="BD1" s="2"/>
      <c r="BE1" s="2"/>
      <c r="BF1" s="2"/>
    </row>
    <row r="2" spans="1:58" ht="20.100000000000001" customHeight="1" x14ac:dyDescent="0.2">
      <c r="A2" s="1100"/>
      <c r="B2" s="1100"/>
      <c r="C2" s="1100"/>
      <c r="D2" s="1100"/>
      <c r="E2" s="1100"/>
      <c r="F2" s="1100"/>
      <c r="G2" s="1100"/>
      <c r="H2" s="1100"/>
      <c r="I2" s="1100"/>
      <c r="J2" s="1100"/>
      <c r="K2" s="1100"/>
      <c r="L2" s="1100"/>
      <c r="M2" s="1100"/>
      <c r="N2" s="1100"/>
      <c r="O2" s="1100"/>
      <c r="P2" s="1100"/>
      <c r="Q2" s="1100"/>
      <c r="R2" s="1100"/>
      <c r="S2" s="1100"/>
      <c r="T2" s="1100"/>
      <c r="U2" s="1100"/>
      <c r="V2" s="1100"/>
      <c r="W2" s="1100"/>
      <c r="X2" s="1100"/>
      <c r="Y2" s="1100"/>
      <c r="Z2" s="1100"/>
      <c r="AA2" s="1100"/>
      <c r="AB2" s="1100"/>
      <c r="AC2" s="1100"/>
      <c r="AD2" s="1100"/>
      <c r="AE2" s="1100"/>
      <c r="AF2" s="1100"/>
      <c r="AG2" s="1100"/>
      <c r="AH2" s="1100"/>
      <c r="AI2" s="1100"/>
      <c r="AJ2" s="1100"/>
      <c r="AK2" s="1100"/>
      <c r="AL2" s="1184"/>
      <c r="AM2" s="237" t="s">
        <v>3</v>
      </c>
      <c r="AN2" s="1" t="s">
        <v>4</v>
      </c>
      <c r="AO2" s="2"/>
      <c r="AP2" s="2"/>
      <c r="AQ2" s="2"/>
      <c r="AR2" s="2"/>
      <c r="AS2" s="2"/>
      <c r="AT2" s="2"/>
      <c r="AU2" s="2"/>
      <c r="AV2" s="2"/>
      <c r="AW2" s="2"/>
      <c r="AX2" s="2"/>
      <c r="AY2" s="2"/>
      <c r="AZ2" s="2"/>
      <c r="BA2" s="2"/>
      <c r="BB2" s="2"/>
      <c r="BC2" s="2"/>
      <c r="BD2" s="2"/>
      <c r="BE2" s="2"/>
      <c r="BF2" s="2"/>
    </row>
    <row r="3" spans="1:58" ht="20.100000000000001" customHeight="1" x14ac:dyDescent="0.2">
      <c r="A3" s="1100"/>
      <c r="B3" s="1100"/>
      <c r="C3" s="1100"/>
      <c r="D3" s="1100"/>
      <c r="E3" s="1100"/>
      <c r="F3" s="1100"/>
      <c r="G3" s="1100"/>
      <c r="H3" s="1100"/>
      <c r="I3" s="1100"/>
      <c r="J3" s="1100"/>
      <c r="K3" s="1100"/>
      <c r="L3" s="1100"/>
      <c r="M3" s="1100"/>
      <c r="N3" s="1100"/>
      <c r="O3" s="1100"/>
      <c r="P3" s="1100"/>
      <c r="Q3" s="1100"/>
      <c r="R3" s="1100"/>
      <c r="S3" s="1100"/>
      <c r="T3" s="1100"/>
      <c r="U3" s="1100"/>
      <c r="V3" s="1100"/>
      <c r="W3" s="1100"/>
      <c r="X3" s="1100"/>
      <c r="Y3" s="1100"/>
      <c r="Z3" s="1100"/>
      <c r="AA3" s="1100"/>
      <c r="AB3" s="1100"/>
      <c r="AC3" s="1100"/>
      <c r="AD3" s="1100"/>
      <c r="AE3" s="1100"/>
      <c r="AF3" s="1100"/>
      <c r="AG3" s="1100"/>
      <c r="AH3" s="1100"/>
      <c r="AI3" s="1100"/>
      <c r="AJ3" s="1100"/>
      <c r="AK3" s="1100"/>
      <c r="AL3" s="1184"/>
      <c r="AM3" s="237" t="s">
        <v>5</v>
      </c>
      <c r="AN3" s="5" t="s">
        <v>6</v>
      </c>
      <c r="AO3" s="2"/>
      <c r="AP3" s="2"/>
      <c r="AQ3" s="2"/>
      <c r="AR3" s="2"/>
      <c r="AS3" s="2"/>
      <c r="AT3" s="2"/>
      <c r="AU3" s="2"/>
      <c r="AV3" s="2"/>
      <c r="AW3" s="2"/>
      <c r="AX3" s="2"/>
      <c r="AY3" s="2"/>
      <c r="AZ3" s="2"/>
      <c r="BA3" s="2"/>
      <c r="BB3" s="2"/>
      <c r="BC3" s="2"/>
      <c r="BD3" s="2"/>
      <c r="BE3" s="2"/>
      <c r="BF3" s="2"/>
    </row>
    <row r="4" spans="1:58" ht="20.100000000000001" customHeight="1" x14ac:dyDescent="0.2">
      <c r="A4" s="1185"/>
      <c r="B4" s="1185"/>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c r="AD4" s="1185"/>
      <c r="AE4" s="1185"/>
      <c r="AF4" s="1185"/>
      <c r="AG4" s="1185"/>
      <c r="AH4" s="1185"/>
      <c r="AI4" s="1185"/>
      <c r="AJ4" s="1185"/>
      <c r="AK4" s="1185"/>
      <c r="AL4" s="1186"/>
      <c r="AM4" s="237" t="s">
        <v>7</v>
      </c>
      <c r="AN4" s="6" t="s">
        <v>8</v>
      </c>
      <c r="AO4" s="2"/>
      <c r="AP4" s="2"/>
      <c r="AQ4" s="2"/>
      <c r="AR4" s="2"/>
      <c r="AS4" s="2"/>
      <c r="AT4" s="2"/>
      <c r="AU4" s="2"/>
      <c r="AV4" s="2"/>
      <c r="AW4" s="2"/>
      <c r="AX4" s="2"/>
      <c r="AY4" s="2"/>
      <c r="AZ4" s="2"/>
      <c r="BA4" s="2"/>
      <c r="BB4" s="2"/>
      <c r="BC4" s="2"/>
      <c r="BD4" s="2"/>
      <c r="BE4" s="2"/>
      <c r="BF4" s="2"/>
    </row>
    <row r="5" spans="1:58" s="17" customFormat="1" ht="20.100000000000001" customHeight="1" x14ac:dyDescent="0.2">
      <c r="A5" s="1105" t="s">
        <v>9</v>
      </c>
      <c r="B5" s="1105"/>
      <c r="C5" s="1105"/>
      <c r="D5" s="1105"/>
      <c r="E5" s="1105"/>
      <c r="F5" s="1105"/>
      <c r="G5" s="1105"/>
      <c r="H5" s="1105"/>
      <c r="I5" s="1105"/>
      <c r="J5" s="1105"/>
      <c r="K5" s="1173" t="s">
        <v>10</v>
      </c>
      <c r="L5" s="1173"/>
      <c r="M5" s="1173"/>
      <c r="N5" s="1173"/>
      <c r="O5" s="1173"/>
      <c r="P5" s="1173"/>
      <c r="Q5" s="1173"/>
      <c r="R5" s="1173"/>
      <c r="S5" s="1173"/>
      <c r="T5" s="1173"/>
      <c r="U5" s="1173"/>
      <c r="V5" s="1173"/>
      <c r="W5" s="1173"/>
      <c r="X5" s="1173"/>
      <c r="Y5" s="1173"/>
      <c r="Z5" s="1173"/>
      <c r="AA5" s="1173"/>
      <c r="AB5" s="1173"/>
      <c r="AC5" s="1173"/>
      <c r="AD5" s="1173"/>
      <c r="AE5" s="1173"/>
      <c r="AF5" s="1173"/>
      <c r="AG5" s="1173"/>
      <c r="AH5" s="1173"/>
      <c r="AI5" s="1173"/>
      <c r="AJ5" s="1173"/>
      <c r="AK5" s="1173"/>
      <c r="AL5" s="1173"/>
      <c r="AM5" s="1173"/>
      <c r="AN5" s="1173"/>
      <c r="AO5" s="16"/>
      <c r="AP5" s="16"/>
      <c r="AQ5" s="16"/>
      <c r="AR5" s="16"/>
      <c r="AS5" s="16"/>
      <c r="AT5" s="16"/>
      <c r="AU5" s="16"/>
      <c r="AV5" s="16"/>
      <c r="AW5" s="16"/>
      <c r="AX5" s="16"/>
      <c r="AY5" s="16"/>
      <c r="AZ5" s="16"/>
      <c r="BA5" s="16"/>
      <c r="BB5" s="16"/>
      <c r="BC5" s="16"/>
      <c r="BD5" s="16"/>
      <c r="BE5" s="16"/>
    </row>
    <row r="6" spans="1:58" s="17" customFormat="1" ht="20.100000000000001" customHeight="1" x14ac:dyDescent="0.2">
      <c r="A6" s="1106"/>
      <c r="B6" s="1106"/>
      <c r="C6" s="1106"/>
      <c r="D6" s="1106"/>
      <c r="E6" s="1106"/>
      <c r="F6" s="1106"/>
      <c r="G6" s="1106"/>
      <c r="H6" s="1106"/>
      <c r="I6" s="1106"/>
      <c r="J6" s="1106"/>
      <c r="K6" s="396"/>
      <c r="L6" s="133"/>
      <c r="M6" s="395"/>
      <c r="N6" s="8"/>
      <c r="O6" s="133"/>
      <c r="P6" s="395"/>
      <c r="Q6" s="395"/>
      <c r="R6" s="395"/>
      <c r="S6" s="133"/>
      <c r="T6" s="133"/>
      <c r="U6" s="133"/>
      <c r="V6" s="1173" t="s">
        <v>11</v>
      </c>
      <c r="W6" s="1173"/>
      <c r="X6" s="1173"/>
      <c r="Y6" s="1173"/>
      <c r="Z6" s="1173"/>
      <c r="AA6" s="1173"/>
      <c r="AB6" s="1173"/>
      <c r="AC6" s="1173"/>
      <c r="AD6" s="1173"/>
      <c r="AE6" s="1173"/>
      <c r="AF6" s="1173"/>
      <c r="AG6" s="1173"/>
      <c r="AH6" s="1173"/>
      <c r="AI6" s="1173"/>
      <c r="AJ6" s="1173"/>
      <c r="AK6" s="1173"/>
      <c r="AL6" s="8"/>
      <c r="AM6" s="8"/>
      <c r="AN6" s="134"/>
      <c r="AO6" s="16"/>
      <c r="AP6" s="16"/>
      <c r="AQ6" s="16"/>
      <c r="AR6" s="16"/>
      <c r="AS6" s="16"/>
      <c r="AT6" s="16"/>
      <c r="AU6" s="16"/>
      <c r="AV6" s="16"/>
      <c r="AW6" s="16"/>
      <c r="AX6" s="16"/>
      <c r="AY6" s="16"/>
      <c r="AZ6" s="16"/>
      <c r="BA6" s="16"/>
      <c r="BB6" s="16"/>
      <c r="BC6" s="16"/>
      <c r="BD6" s="16"/>
      <c r="BE6" s="16"/>
    </row>
    <row r="7" spans="1:58" s="17" customFormat="1" ht="43.5" customHeight="1" x14ac:dyDescent="0.2">
      <c r="A7" s="1111" t="s">
        <v>12</v>
      </c>
      <c r="B7" s="1187" t="s">
        <v>13</v>
      </c>
      <c r="C7" s="1187"/>
      <c r="D7" s="1187" t="s">
        <v>12</v>
      </c>
      <c r="E7" s="1187" t="s">
        <v>14</v>
      </c>
      <c r="F7" s="1187"/>
      <c r="G7" s="1115" t="s">
        <v>12</v>
      </c>
      <c r="H7" s="1187" t="s">
        <v>15</v>
      </c>
      <c r="I7" s="1187" t="s">
        <v>16</v>
      </c>
      <c r="J7" s="1096" t="s">
        <v>17</v>
      </c>
      <c r="K7" s="1187" t="s">
        <v>18</v>
      </c>
      <c r="L7" s="1187" t="s">
        <v>19</v>
      </c>
      <c r="M7" s="1187" t="s">
        <v>10</v>
      </c>
      <c r="N7" s="1189" t="s">
        <v>20</v>
      </c>
      <c r="O7" s="1194" t="s">
        <v>21</v>
      </c>
      <c r="P7" s="1187" t="s">
        <v>22</v>
      </c>
      <c r="Q7" s="1187" t="s">
        <v>23</v>
      </c>
      <c r="R7" s="1187" t="s">
        <v>24</v>
      </c>
      <c r="S7" s="1194" t="s">
        <v>21</v>
      </c>
      <c r="T7" s="1195" t="s">
        <v>12</v>
      </c>
      <c r="U7" s="1187" t="s">
        <v>25</v>
      </c>
      <c r="V7" s="1206" t="s">
        <v>26</v>
      </c>
      <c r="W7" s="1207"/>
      <c r="X7" s="1208" t="s">
        <v>27</v>
      </c>
      <c r="Y7" s="1209"/>
      <c r="Z7" s="1209"/>
      <c r="AA7" s="1209"/>
      <c r="AB7" s="1129" t="s">
        <v>28</v>
      </c>
      <c r="AC7" s="1130"/>
      <c r="AD7" s="1130"/>
      <c r="AE7" s="1130"/>
      <c r="AF7" s="1130"/>
      <c r="AG7" s="1130"/>
      <c r="AH7" s="1190" t="s">
        <v>29</v>
      </c>
      <c r="AI7" s="1191"/>
      <c r="AJ7" s="1191"/>
      <c r="AK7" s="1192" t="s">
        <v>30</v>
      </c>
      <c r="AL7" s="1196" t="s">
        <v>31</v>
      </c>
      <c r="AM7" s="1132" t="s">
        <v>32</v>
      </c>
      <c r="AN7" s="1149" t="s">
        <v>33</v>
      </c>
      <c r="AO7" s="16"/>
      <c r="AP7" s="16"/>
      <c r="AQ7" s="16"/>
      <c r="AR7" s="16"/>
      <c r="AS7" s="16"/>
      <c r="AT7" s="16"/>
      <c r="AU7" s="16"/>
      <c r="AV7" s="16"/>
      <c r="AW7" s="16"/>
      <c r="AX7" s="16"/>
      <c r="AY7" s="16"/>
      <c r="AZ7" s="16"/>
      <c r="BA7" s="16"/>
      <c r="BB7" s="16"/>
      <c r="BC7" s="16"/>
      <c r="BD7" s="16"/>
      <c r="BE7" s="16"/>
    </row>
    <row r="8" spans="1:58" s="17" customFormat="1" ht="120.75" customHeight="1" x14ac:dyDescent="0.2">
      <c r="A8" s="1112"/>
      <c r="B8" s="1187"/>
      <c r="C8" s="1187"/>
      <c r="D8" s="1187"/>
      <c r="E8" s="1187"/>
      <c r="F8" s="1187"/>
      <c r="G8" s="1116"/>
      <c r="H8" s="1187"/>
      <c r="I8" s="1187"/>
      <c r="J8" s="1188"/>
      <c r="K8" s="1187"/>
      <c r="L8" s="1187"/>
      <c r="M8" s="1187"/>
      <c r="N8" s="1189"/>
      <c r="O8" s="1194"/>
      <c r="P8" s="1187"/>
      <c r="Q8" s="1187"/>
      <c r="R8" s="1187"/>
      <c r="S8" s="1194"/>
      <c r="T8" s="1195"/>
      <c r="U8" s="1187"/>
      <c r="V8" s="21" t="s">
        <v>34</v>
      </c>
      <c r="W8" s="394" t="s">
        <v>35</v>
      </c>
      <c r="X8" s="21" t="s">
        <v>36</v>
      </c>
      <c r="Y8" s="21" t="s">
        <v>37</v>
      </c>
      <c r="Z8" s="21" t="s">
        <v>38</v>
      </c>
      <c r="AA8" s="21" t="s">
        <v>39</v>
      </c>
      <c r="AB8" s="21" t="s">
        <v>40</v>
      </c>
      <c r="AC8" s="21" t="s">
        <v>41</v>
      </c>
      <c r="AD8" s="21" t="s">
        <v>42</v>
      </c>
      <c r="AE8" s="21" t="s">
        <v>43</v>
      </c>
      <c r="AF8" s="21" t="s">
        <v>44</v>
      </c>
      <c r="AG8" s="21" t="s">
        <v>45</v>
      </c>
      <c r="AH8" s="21" t="s">
        <v>46</v>
      </c>
      <c r="AI8" s="21" t="s">
        <v>47</v>
      </c>
      <c r="AJ8" s="19" t="s">
        <v>48</v>
      </c>
      <c r="AK8" s="1193"/>
      <c r="AL8" s="1196"/>
      <c r="AM8" s="1133"/>
      <c r="AN8" s="1150"/>
      <c r="AO8" s="16"/>
      <c r="AP8" s="16"/>
      <c r="AQ8" s="16"/>
      <c r="AR8" s="16"/>
      <c r="AS8" s="16"/>
      <c r="AT8" s="16"/>
      <c r="AU8" s="16"/>
      <c r="AV8" s="16"/>
      <c r="AW8" s="16"/>
      <c r="AX8" s="16"/>
      <c r="AY8" s="16"/>
      <c r="AZ8" s="16"/>
      <c r="BA8" s="16"/>
      <c r="BB8" s="16"/>
      <c r="BC8" s="16"/>
      <c r="BD8" s="16"/>
      <c r="BE8" s="16"/>
    </row>
    <row r="9" spans="1:58" s="33" customFormat="1" ht="20.25" customHeight="1" x14ac:dyDescent="0.2">
      <c r="A9" s="238">
        <v>1</v>
      </c>
      <c r="B9" s="239" t="s">
        <v>271</v>
      </c>
      <c r="C9" s="393"/>
      <c r="D9" s="331"/>
      <c r="E9" s="392"/>
      <c r="F9" s="392"/>
      <c r="G9" s="392"/>
      <c r="H9" s="392"/>
      <c r="I9" s="392"/>
      <c r="J9" s="385"/>
      <c r="K9" s="385"/>
      <c r="L9" s="385"/>
      <c r="M9" s="388"/>
      <c r="N9" s="391"/>
      <c r="O9" s="390"/>
      <c r="P9" s="389"/>
      <c r="Q9" s="389"/>
      <c r="R9" s="388"/>
      <c r="S9" s="387"/>
      <c r="T9" s="386"/>
      <c r="U9" s="385"/>
      <c r="V9" s="385"/>
      <c r="W9" s="385"/>
      <c r="X9" s="385"/>
      <c r="Y9" s="385"/>
      <c r="Z9" s="385"/>
      <c r="AA9" s="385"/>
      <c r="AB9" s="385"/>
      <c r="AC9" s="385"/>
      <c r="AD9" s="385"/>
      <c r="AE9" s="385"/>
      <c r="AF9" s="385"/>
      <c r="AG9" s="385"/>
      <c r="AH9" s="385"/>
      <c r="AI9" s="385"/>
      <c r="AJ9" s="385"/>
      <c r="AK9" s="385"/>
      <c r="AL9" s="384"/>
      <c r="AM9" s="384"/>
      <c r="AN9" s="383"/>
      <c r="AO9" s="16"/>
      <c r="AP9" s="16"/>
      <c r="AQ9" s="16"/>
      <c r="AR9" s="16"/>
      <c r="AS9" s="16"/>
      <c r="AT9" s="16"/>
      <c r="AU9" s="16"/>
      <c r="AV9" s="16"/>
      <c r="AW9" s="16"/>
      <c r="AX9" s="16"/>
      <c r="AY9" s="16"/>
      <c r="AZ9" s="16"/>
      <c r="BA9" s="16"/>
      <c r="BB9" s="16"/>
      <c r="BC9" s="16"/>
      <c r="BD9" s="16"/>
      <c r="BE9" s="16"/>
      <c r="BF9" s="16"/>
    </row>
    <row r="10" spans="1:58" s="16" customFormat="1" ht="21" customHeight="1" x14ac:dyDescent="0.2">
      <c r="A10" s="34"/>
      <c r="B10" s="324"/>
      <c r="C10" s="323"/>
      <c r="D10" s="322">
        <v>1</v>
      </c>
      <c r="E10" s="321" t="s">
        <v>270</v>
      </c>
      <c r="F10" s="320"/>
      <c r="G10" s="315"/>
      <c r="H10" s="308"/>
      <c r="I10" s="382"/>
      <c r="J10" s="314"/>
      <c r="K10" s="304"/>
      <c r="L10" s="304"/>
      <c r="M10" s="381"/>
      <c r="N10" s="310"/>
      <c r="O10" s="309"/>
      <c r="P10" s="305"/>
      <c r="Q10" s="305"/>
      <c r="R10" s="381"/>
      <c r="S10" s="307"/>
      <c r="T10" s="306"/>
      <c r="U10" s="304"/>
      <c r="V10" s="304"/>
      <c r="W10" s="304"/>
      <c r="X10" s="304"/>
      <c r="Y10" s="304"/>
      <c r="Z10" s="304"/>
      <c r="AA10" s="304"/>
      <c r="AB10" s="304"/>
      <c r="AC10" s="304"/>
      <c r="AD10" s="304"/>
      <c r="AE10" s="304"/>
      <c r="AF10" s="304"/>
      <c r="AG10" s="304"/>
      <c r="AH10" s="304"/>
      <c r="AI10" s="304"/>
      <c r="AJ10" s="304"/>
      <c r="AK10" s="304"/>
      <c r="AL10" s="303"/>
      <c r="AM10" s="303"/>
      <c r="AN10" s="380"/>
    </row>
    <row r="11" spans="1:58" s="16" customFormat="1" ht="120" x14ac:dyDescent="0.2">
      <c r="A11" s="71"/>
      <c r="B11" s="176"/>
      <c r="C11" s="177"/>
      <c r="D11" s="1197"/>
      <c r="E11" s="1198"/>
      <c r="F11" s="1199"/>
      <c r="G11" s="87" t="s">
        <v>51</v>
      </c>
      <c r="H11" s="211" t="s">
        <v>263</v>
      </c>
      <c r="I11" s="165" t="s">
        <v>269</v>
      </c>
      <c r="J11" s="210">
        <v>1</v>
      </c>
      <c r="K11" s="355" t="s">
        <v>268</v>
      </c>
      <c r="L11" s="57" t="s">
        <v>267</v>
      </c>
      <c r="M11" s="245" t="s">
        <v>266</v>
      </c>
      <c r="N11" s="379">
        <f>+S11/O11</f>
        <v>1</v>
      </c>
      <c r="O11" s="350">
        <f>+S11</f>
        <v>3000000</v>
      </c>
      <c r="P11" s="53" t="s">
        <v>265</v>
      </c>
      <c r="Q11" s="53" t="s">
        <v>264</v>
      </c>
      <c r="R11" s="211" t="s">
        <v>263</v>
      </c>
      <c r="S11" s="295">
        <v>3000000</v>
      </c>
      <c r="T11" s="164">
        <v>88</v>
      </c>
      <c r="U11" s="165" t="s">
        <v>210</v>
      </c>
      <c r="V11" s="354">
        <v>295972</v>
      </c>
      <c r="W11" s="354">
        <v>294321</v>
      </c>
      <c r="X11" s="354">
        <v>132302</v>
      </c>
      <c r="Y11" s="354">
        <v>43426</v>
      </c>
      <c r="Z11" s="354">
        <v>313940</v>
      </c>
      <c r="AA11" s="354">
        <v>100625</v>
      </c>
      <c r="AB11" s="354">
        <v>2145</v>
      </c>
      <c r="AC11" s="354">
        <v>12718</v>
      </c>
      <c r="AD11" s="354">
        <v>36</v>
      </c>
      <c r="AE11" s="354">
        <v>0</v>
      </c>
      <c r="AF11" s="354">
        <v>0</v>
      </c>
      <c r="AG11" s="354">
        <v>0</v>
      </c>
      <c r="AH11" s="354">
        <v>70</v>
      </c>
      <c r="AI11" s="354">
        <v>21944</v>
      </c>
      <c r="AJ11" s="354">
        <v>285</v>
      </c>
      <c r="AK11" s="354">
        <v>590292</v>
      </c>
      <c r="AL11" s="65">
        <v>44033</v>
      </c>
      <c r="AM11" s="65">
        <v>44195</v>
      </c>
      <c r="AN11" s="372" t="s">
        <v>161</v>
      </c>
    </row>
    <row r="12" spans="1:58" s="16" customFormat="1" ht="22.5" customHeight="1" x14ac:dyDescent="0.2">
      <c r="A12" s="141"/>
      <c r="B12" s="254"/>
      <c r="C12" s="318"/>
      <c r="D12" s="322">
        <v>13</v>
      </c>
      <c r="E12" s="321" t="s">
        <v>262</v>
      </c>
      <c r="F12" s="320"/>
      <c r="G12" s="315"/>
      <c r="H12" s="308"/>
      <c r="I12" s="308"/>
      <c r="J12" s="314"/>
      <c r="K12" s="313"/>
      <c r="L12" s="348"/>
      <c r="M12" s="308"/>
      <c r="N12" s="310"/>
      <c r="O12" s="309"/>
      <c r="P12" s="305"/>
      <c r="Q12" s="305"/>
      <c r="R12" s="308"/>
      <c r="S12" s="307"/>
      <c r="T12" s="306"/>
      <c r="U12" s="305"/>
      <c r="V12" s="304"/>
      <c r="W12" s="304"/>
      <c r="X12" s="304"/>
      <c r="Y12" s="304"/>
      <c r="Z12" s="304"/>
      <c r="AA12" s="304"/>
      <c r="AB12" s="304"/>
      <c r="AC12" s="304"/>
      <c r="AD12" s="304"/>
      <c r="AE12" s="304"/>
      <c r="AF12" s="304"/>
      <c r="AG12" s="304"/>
      <c r="AH12" s="304"/>
      <c r="AI12" s="304"/>
      <c r="AJ12" s="304"/>
      <c r="AK12" s="304"/>
      <c r="AL12" s="303"/>
      <c r="AM12" s="303"/>
      <c r="AN12" s="302"/>
    </row>
    <row r="13" spans="1:58" s="17" customFormat="1" ht="135" x14ac:dyDescent="0.2">
      <c r="A13" s="301"/>
      <c r="B13" s="33"/>
      <c r="C13" s="198"/>
      <c r="D13" s="1200"/>
      <c r="E13" s="1201"/>
      <c r="F13" s="1202"/>
      <c r="G13" s="87" t="s">
        <v>51</v>
      </c>
      <c r="H13" s="211" t="s">
        <v>255</v>
      </c>
      <c r="I13" s="165" t="s">
        <v>261</v>
      </c>
      <c r="J13" s="200">
        <v>2</v>
      </c>
      <c r="K13" s="366" t="s">
        <v>260</v>
      </c>
      <c r="L13" s="57" t="s">
        <v>259</v>
      </c>
      <c r="M13" s="88" t="s">
        <v>258</v>
      </c>
      <c r="N13" s="378">
        <f>+S13/O13</f>
        <v>1</v>
      </c>
      <c r="O13" s="350">
        <f>+S13</f>
        <v>2000000</v>
      </c>
      <c r="P13" s="53" t="s">
        <v>257</v>
      </c>
      <c r="Q13" s="53" t="s">
        <v>256</v>
      </c>
      <c r="R13" s="211" t="s">
        <v>255</v>
      </c>
      <c r="S13" s="295">
        <v>2000000</v>
      </c>
      <c r="T13" s="214">
        <v>88</v>
      </c>
      <c r="U13" s="165" t="s">
        <v>210</v>
      </c>
      <c r="V13" s="354">
        <v>295972</v>
      </c>
      <c r="W13" s="354">
        <v>294321</v>
      </c>
      <c r="X13" s="354">
        <v>132302</v>
      </c>
      <c r="Y13" s="354">
        <v>43426</v>
      </c>
      <c r="Z13" s="354">
        <v>313940</v>
      </c>
      <c r="AA13" s="354">
        <v>100625</v>
      </c>
      <c r="AB13" s="354">
        <v>2145</v>
      </c>
      <c r="AC13" s="354">
        <v>12718</v>
      </c>
      <c r="AD13" s="354">
        <v>36</v>
      </c>
      <c r="AE13" s="354">
        <v>0</v>
      </c>
      <c r="AF13" s="354">
        <v>0</v>
      </c>
      <c r="AG13" s="354">
        <v>0</v>
      </c>
      <c r="AH13" s="354">
        <v>70</v>
      </c>
      <c r="AI13" s="354">
        <v>21944</v>
      </c>
      <c r="AJ13" s="354">
        <v>285</v>
      </c>
      <c r="AK13" s="354">
        <v>590292</v>
      </c>
      <c r="AL13" s="65">
        <v>44033</v>
      </c>
      <c r="AM13" s="65">
        <v>44195</v>
      </c>
      <c r="AN13" s="372" t="s">
        <v>161</v>
      </c>
    </row>
    <row r="14" spans="1:58" s="16" customFormat="1" ht="26.25" customHeight="1" x14ac:dyDescent="0.2">
      <c r="A14" s="141"/>
      <c r="B14" s="254"/>
      <c r="C14" s="318"/>
      <c r="D14" s="322">
        <v>15</v>
      </c>
      <c r="E14" s="321" t="s">
        <v>254</v>
      </c>
      <c r="F14" s="320"/>
      <c r="G14" s="315"/>
      <c r="H14" s="308"/>
      <c r="I14" s="308"/>
      <c r="J14" s="314"/>
      <c r="K14" s="313"/>
      <c r="L14" s="348"/>
      <c r="M14" s="308"/>
      <c r="N14" s="310"/>
      <c r="O14" s="309"/>
      <c r="P14" s="305"/>
      <c r="Q14" s="305"/>
      <c r="R14" s="308"/>
      <c r="S14" s="307"/>
      <c r="T14" s="306"/>
      <c r="U14" s="305"/>
      <c r="V14" s="304"/>
      <c r="W14" s="304"/>
      <c r="X14" s="304"/>
      <c r="Y14" s="304"/>
      <c r="Z14" s="304"/>
      <c r="AA14" s="304"/>
      <c r="AB14" s="304"/>
      <c r="AC14" s="304"/>
      <c r="AD14" s="304"/>
      <c r="AE14" s="304"/>
      <c r="AF14" s="304"/>
      <c r="AG14" s="304"/>
      <c r="AH14" s="304"/>
      <c r="AI14" s="304"/>
      <c r="AJ14" s="304"/>
      <c r="AK14" s="304"/>
      <c r="AL14" s="303"/>
      <c r="AM14" s="303"/>
      <c r="AN14" s="302"/>
    </row>
    <row r="15" spans="1:58" s="279" customFormat="1" ht="90" x14ac:dyDescent="0.2">
      <c r="A15" s="363"/>
      <c r="B15" s="362"/>
      <c r="C15" s="361"/>
      <c r="D15" s="1203"/>
      <c r="E15" s="1204"/>
      <c r="F15" s="1205"/>
      <c r="G15" s="87" t="s">
        <v>51</v>
      </c>
      <c r="H15" s="245" t="s">
        <v>251</v>
      </c>
      <c r="I15" s="179" t="s">
        <v>253</v>
      </c>
      <c r="J15" s="104">
        <v>9</v>
      </c>
      <c r="K15" s="159" t="s">
        <v>252</v>
      </c>
      <c r="L15" s="297" t="s">
        <v>167</v>
      </c>
      <c r="M15" s="245" t="s">
        <v>166</v>
      </c>
      <c r="N15" s="376">
        <f>(S15)/(O15+O17+O19+O21+O37+O46+O48)</f>
        <v>0.38083711956989569</v>
      </c>
      <c r="O15" s="350">
        <f>+S15</f>
        <v>2575091000</v>
      </c>
      <c r="P15" s="53" t="s">
        <v>165</v>
      </c>
      <c r="Q15" s="53" t="s">
        <v>164</v>
      </c>
      <c r="R15" s="245" t="s">
        <v>251</v>
      </c>
      <c r="S15" s="295">
        <v>2575091000</v>
      </c>
      <c r="T15" s="103" t="s">
        <v>250</v>
      </c>
      <c r="U15" s="179" t="s">
        <v>249</v>
      </c>
      <c r="V15" s="319">
        <v>295972</v>
      </c>
      <c r="W15" s="319">
        <v>285580</v>
      </c>
      <c r="X15" s="319">
        <v>135545</v>
      </c>
      <c r="Y15" s="319">
        <v>44254</v>
      </c>
      <c r="Z15" s="319">
        <v>309146</v>
      </c>
      <c r="AA15" s="319">
        <v>92607</v>
      </c>
      <c r="AB15" s="319">
        <v>2145</v>
      </c>
      <c r="AC15" s="319">
        <v>12718</v>
      </c>
      <c r="AD15" s="319">
        <v>26</v>
      </c>
      <c r="AE15" s="319">
        <v>37</v>
      </c>
      <c r="AF15" s="319">
        <v>0</v>
      </c>
      <c r="AG15" s="319">
        <v>0</v>
      </c>
      <c r="AH15" s="319">
        <v>44350</v>
      </c>
      <c r="AI15" s="319">
        <v>21944</v>
      </c>
      <c r="AJ15" s="319">
        <v>75687</v>
      </c>
      <c r="AK15" s="319">
        <f>+V15+W15</f>
        <v>581552</v>
      </c>
      <c r="AL15" s="166">
        <v>43860</v>
      </c>
      <c r="AM15" s="374">
        <v>44042</v>
      </c>
      <c r="AN15" s="373" t="s">
        <v>237</v>
      </c>
    </row>
    <row r="16" spans="1:58" s="16" customFormat="1" ht="27" customHeight="1" x14ac:dyDescent="0.2">
      <c r="A16" s="141"/>
      <c r="B16" s="254"/>
      <c r="C16" s="318"/>
      <c r="D16" s="322">
        <v>25</v>
      </c>
      <c r="E16" s="321" t="s">
        <v>248</v>
      </c>
      <c r="F16" s="320"/>
      <c r="G16" s="315"/>
      <c r="H16" s="308"/>
      <c r="I16" s="308"/>
      <c r="J16" s="314"/>
      <c r="K16" s="313"/>
      <c r="L16" s="348"/>
      <c r="M16" s="308"/>
      <c r="N16" s="310"/>
      <c r="O16" s="309"/>
      <c r="P16" s="305"/>
      <c r="Q16" s="305"/>
      <c r="R16" s="308"/>
      <c r="S16" s="307"/>
      <c r="T16" s="306"/>
      <c r="U16" s="305"/>
      <c r="V16" s="304"/>
      <c r="W16" s="304"/>
      <c r="X16" s="304"/>
      <c r="Y16" s="304"/>
      <c r="Z16" s="304"/>
      <c r="AA16" s="304"/>
      <c r="AB16" s="304"/>
      <c r="AC16" s="304"/>
      <c r="AD16" s="304"/>
      <c r="AE16" s="304"/>
      <c r="AF16" s="304"/>
      <c r="AG16" s="304"/>
      <c r="AH16" s="304"/>
      <c r="AI16" s="304"/>
      <c r="AJ16" s="304"/>
      <c r="AK16" s="304"/>
      <c r="AL16" s="303"/>
      <c r="AM16" s="303"/>
      <c r="AN16" s="302"/>
    </row>
    <row r="17" spans="1:58" s="17" customFormat="1" ht="45" x14ac:dyDescent="0.2">
      <c r="A17" s="301"/>
      <c r="B17" s="33"/>
      <c r="C17" s="198"/>
      <c r="D17" s="1200"/>
      <c r="E17" s="1201"/>
      <c r="F17" s="1202"/>
      <c r="G17" s="87" t="s">
        <v>247</v>
      </c>
      <c r="H17" s="245" t="s">
        <v>244</v>
      </c>
      <c r="I17" s="165" t="s">
        <v>246</v>
      </c>
      <c r="J17" s="200">
        <v>1</v>
      </c>
      <c r="K17" s="366" t="s">
        <v>245</v>
      </c>
      <c r="L17" s="297" t="s">
        <v>167</v>
      </c>
      <c r="M17" s="245" t="s">
        <v>166</v>
      </c>
      <c r="N17" s="296">
        <f>(S17)/(O15+O17+O19+O21+O37+O46+O48)</f>
        <v>7.3946342006922412E-3</v>
      </c>
      <c r="O17" s="350">
        <f>+S17</f>
        <v>50000000</v>
      </c>
      <c r="P17" s="62" t="s">
        <v>165</v>
      </c>
      <c r="Q17" s="62" t="s">
        <v>164</v>
      </c>
      <c r="R17" s="245" t="s">
        <v>244</v>
      </c>
      <c r="S17" s="295">
        <v>50000000</v>
      </c>
      <c r="T17" s="214" t="s">
        <v>59</v>
      </c>
      <c r="U17" s="62" t="s">
        <v>162</v>
      </c>
      <c r="V17" s="319">
        <v>295972</v>
      </c>
      <c r="W17" s="319">
        <v>285580</v>
      </c>
      <c r="X17" s="319">
        <v>135545</v>
      </c>
      <c r="Y17" s="319">
        <v>44254</v>
      </c>
      <c r="Z17" s="319">
        <v>309146</v>
      </c>
      <c r="AA17" s="319">
        <v>92607</v>
      </c>
      <c r="AB17" s="319">
        <v>2145</v>
      </c>
      <c r="AC17" s="319">
        <v>12718</v>
      </c>
      <c r="AD17" s="319">
        <v>26</v>
      </c>
      <c r="AE17" s="319">
        <v>37</v>
      </c>
      <c r="AF17" s="319">
        <v>0</v>
      </c>
      <c r="AG17" s="319">
        <v>0</v>
      </c>
      <c r="AH17" s="319">
        <v>44350</v>
      </c>
      <c r="AI17" s="319">
        <v>21944</v>
      </c>
      <c r="AJ17" s="319">
        <v>75687</v>
      </c>
      <c r="AK17" s="319">
        <f>+V17+W17</f>
        <v>581552</v>
      </c>
      <c r="AL17" s="166">
        <v>43832</v>
      </c>
      <c r="AM17" s="65">
        <v>44195</v>
      </c>
      <c r="AN17" s="372" t="s">
        <v>161</v>
      </c>
    </row>
    <row r="18" spans="1:58" s="16" customFormat="1" ht="27" customHeight="1" x14ac:dyDescent="0.2">
      <c r="A18" s="141"/>
      <c r="B18" s="254"/>
      <c r="C18" s="318"/>
      <c r="D18" s="322">
        <v>39</v>
      </c>
      <c r="E18" s="321" t="s">
        <v>243</v>
      </c>
      <c r="F18" s="320"/>
      <c r="G18" s="315"/>
      <c r="H18" s="308"/>
      <c r="I18" s="308"/>
      <c r="J18" s="314"/>
      <c r="K18" s="313"/>
      <c r="L18" s="312"/>
      <c r="M18" s="311"/>
      <c r="N18" s="310"/>
      <c r="O18" s="309"/>
      <c r="P18" s="305"/>
      <c r="Q18" s="305"/>
      <c r="R18" s="308"/>
      <c r="S18" s="307"/>
      <c r="T18" s="306"/>
      <c r="U18" s="305"/>
      <c r="V18" s="304"/>
      <c r="W18" s="304"/>
      <c r="X18" s="304"/>
      <c r="Y18" s="304"/>
      <c r="Z18" s="304"/>
      <c r="AA18" s="304"/>
      <c r="AB18" s="304"/>
      <c r="AC18" s="304"/>
      <c r="AD18" s="304"/>
      <c r="AE18" s="304"/>
      <c r="AF18" s="304"/>
      <c r="AG18" s="304"/>
      <c r="AH18" s="304"/>
      <c r="AI18" s="304"/>
      <c r="AJ18" s="304"/>
      <c r="AK18" s="304"/>
      <c r="AL18" s="303"/>
      <c r="AM18" s="303"/>
      <c r="AN18" s="302"/>
    </row>
    <row r="19" spans="1:58" s="279" customFormat="1" ht="75" x14ac:dyDescent="0.2">
      <c r="A19" s="363"/>
      <c r="B19" s="362"/>
      <c r="C19" s="361"/>
      <c r="D19" s="1203"/>
      <c r="E19" s="1204"/>
      <c r="F19" s="1205"/>
      <c r="G19" s="87" t="s">
        <v>51</v>
      </c>
      <c r="H19" s="211" t="s">
        <v>240</v>
      </c>
      <c r="I19" s="179" t="s">
        <v>242</v>
      </c>
      <c r="J19" s="104">
        <v>3</v>
      </c>
      <c r="K19" s="355" t="s">
        <v>241</v>
      </c>
      <c r="L19" s="297" t="s">
        <v>167</v>
      </c>
      <c r="M19" s="245" t="s">
        <v>166</v>
      </c>
      <c r="N19" s="376">
        <f>(S19)/(O19+O15+O17+O21+O37+O46+O48)</f>
        <v>0.24678262710730342</v>
      </c>
      <c r="O19" s="350">
        <v>1668660142</v>
      </c>
      <c r="P19" s="53" t="s">
        <v>165</v>
      </c>
      <c r="Q19" s="53" t="s">
        <v>164</v>
      </c>
      <c r="R19" s="211" t="s">
        <v>240</v>
      </c>
      <c r="S19" s="295">
        <v>1668660142</v>
      </c>
      <c r="T19" s="375" t="s">
        <v>239</v>
      </c>
      <c r="U19" s="53" t="s">
        <v>238</v>
      </c>
      <c r="V19" s="319">
        <v>295972</v>
      </c>
      <c r="W19" s="319">
        <v>285580</v>
      </c>
      <c r="X19" s="319">
        <v>135545</v>
      </c>
      <c r="Y19" s="319">
        <v>44254</v>
      </c>
      <c r="Z19" s="319">
        <v>309146</v>
      </c>
      <c r="AA19" s="319">
        <v>92607</v>
      </c>
      <c r="AB19" s="319">
        <v>2145</v>
      </c>
      <c r="AC19" s="319">
        <v>12718</v>
      </c>
      <c r="AD19" s="319">
        <v>26</v>
      </c>
      <c r="AE19" s="319">
        <v>37</v>
      </c>
      <c r="AF19" s="319">
        <v>0</v>
      </c>
      <c r="AG19" s="319">
        <v>0</v>
      </c>
      <c r="AH19" s="319">
        <v>44350</v>
      </c>
      <c r="AI19" s="319">
        <v>21944</v>
      </c>
      <c r="AJ19" s="319">
        <v>75687</v>
      </c>
      <c r="AK19" s="319">
        <f>+V19+W19</f>
        <v>581552</v>
      </c>
      <c r="AL19" s="166">
        <v>43860</v>
      </c>
      <c r="AM19" s="374">
        <v>44042</v>
      </c>
      <c r="AN19" s="373" t="s">
        <v>237</v>
      </c>
    </row>
    <row r="20" spans="1:58" s="16" customFormat="1" ht="27" customHeight="1" x14ac:dyDescent="0.2">
      <c r="A20" s="141"/>
      <c r="B20" s="254"/>
      <c r="C20" s="318"/>
      <c r="D20" s="322">
        <v>40</v>
      </c>
      <c r="E20" s="321" t="s">
        <v>236</v>
      </c>
      <c r="F20" s="320"/>
      <c r="G20" s="315"/>
      <c r="H20" s="308"/>
      <c r="I20" s="308"/>
      <c r="J20" s="314"/>
      <c r="K20" s="313"/>
      <c r="L20" s="348"/>
      <c r="M20" s="308"/>
      <c r="N20" s="310"/>
      <c r="O20" s="309"/>
      <c r="P20" s="305"/>
      <c r="Q20" s="305"/>
      <c r="R20" s="308"/>
      <c r="S20" s="307"/>
      <c r="T20" s="306"/>
      <c r="U20" s="305"/>
      <c r="V20" s="304"/>
      <c r="W20" s="304"/>
      <c r="X20" s="304"/>
      <c r="Y20" s="304"/>
      <c r="Z20" s="304"/>
      <c r="AA20" s="304"/>
      <c r="AB20" s="304"/>
      <c r="AC20" s="304"/>
      <c r="AD20" s="304"/>
      <c r="AE20" s="304"/>
      <c r="AF20" s="304"/>
      <c r="AG20" s="304"/>
      <c r="AH20" s="304"/>
      <c r="AI20" s="304"/>
      <c r="AJ20" s="304"/>
      <c r="AK20" s="304"/>
      <c r="AL20" s="303"/>
      <c r="AM20" s="303"/>
      <c r="AN20" s="302"/>
    </row>
    <row r="21" spans="1:58" s="17" customFormat="1" ht="79.5" customHeight="1" x14ac:dyDescent="0.2">
      <c r="A21" s="301"/>
      <c r="B21" s="33"/>
      <c r="C21" s="198"/>
      <c r="D21" s="1200"/>
      <c r="E21" s="1201"/>
      <c r="F21" s="1202"/>
      <c r="G21" s="87">
        <v>4302020</v>
      </c>
      <c r="H21" s="211" t="s">
        <v>234</v>
      </c>
      <c r="I21" s="165" t="s">
        <v>234</v>
      </c>
      <c r="J21" s="200">
        <v>0.25</v>
      </c>
      <c r="K21" s="55" t="s">
        <v>235</v>
      </c>
      <c r="L21" s="297" t="s">
        <v>167</v>
      </c>
      <c r="M21" s="245" t="s">
        <v>166</v>
      </c>
      <c r="N21" s="296">
        <f>(S21)/(O15+O17+O19+O21+O37+O46+O48)</f>
        <v>0.24678262705554102</v>
      </c>
      <c r="O21" s="350">
        <f>+S21</f>
        <v>1668660141.6500001</v>
      </c>
      <c r="P21" s="62" t="s">
        <v>165</v>
      </c>
      <c r="Q21" s="62" t="s">
        <v>164</v>
      </c>
      <c r="R21" s="211" t="s">
        <v>234</v>
      </c>
      <c r="S21" s="295">
        <v>1668660141.6500001</v>
      </c>
      <c r="T21" s="349" t="s">
        <v>196</v>
      </c>
      <c r="U21" s="165" t="s">
        <v>195</v>
      </c>
      <c r="V21" s="319">
        <v>295972</v>
      </c>
      <c r="W21" s="319">
        <v>285580</v>
      </c>
      <c r="X21" s="319">
        <v>135545</v>
      </c>
      <c r="Y21" s="319">
        <v>44254</v>
      </c>
      <c r="Z21" s="319">
        <v>309146</v>
      </c>
      <c r="AA21" s="319">
        <v>92607</v>
      </c>
      <c r="AB21" s="319">
        <v>2145</v>
      </c>
      <c r="AC21" s="319">
        <v>12718</v>
      </c>
      <c r="AD21" s="319">
        <v>26</v>
      </c>
      <c r="AE21" s="319">
        <v>37</v>
      </c>
      <c r="AF21" s="319">
        <v>0</v>
      </c>
      <c r="AG21" s="319">
        <v>0</v>
      </c>
      <c r="AH21" s="319">
        <v>44350</v>
      </c>
      <c r="AI21" s="319">
        <v>21944</v>
      </c>
      <c r="AJ21" s="319">
        <v>75687</v>
      </c>
      <c r="AK21" s="319">
        <f>+V21+W21</f>
        <v>581552</v>
      </c>
      <c r="AL21" s="166">
        <v>43832</v>
      </c>
      <c r="AM21" s="65">
        <v>44195</v>
      </c>
      <c r="AN21" s="372" t="s">
        <v>161</v>
      </c>
    </row>
    <row r="22" spans="1:58" s="33" customFormat="1" ht="21.75" customHeight="1" x14ac:dyDescent="0.2">
      <c r="A22" s="338">
        <v>2</v>
      </c>
      <c r="B22" s="337" t="s">
        <v>233</v>
      </c>
      <c r="C22" s="336"/>
      <c r="D22" s="331"/>
      <c r="E22" s="335"/>
      <c r="F22" s="335"/>
      <c r="G22" s="335"/>
      <c r="H22" s="331"/>
      <c r="I22" s="331"/>
      <c r="J22" s="327"/>
      <c r="K22" s="365"/>
      <c r="L22" s="364"/>
      <c r="M22" s="334"/>
      <c r="N22" s="333"/>
      <c r="O22" s="332"/>
      <c r="P22" s="328"/>
      <c r="Q22" s="328"/>
      <c r="R22" s="331"/>
      <c r="S22" s="330"/>
      <c r="T22" s="329"/>
      <c r="U22" s="328"/>
      <c r="V22" s="327"/>
      <c r="W22" s="327"/>
      <c r="X22" s="327"/>
      <c r="Y22" s="327"/>
      <c r="Z22" s="327"/>
      <c r="AA22" s="327"/>
      <c r="AB22" s="327"/>
      <c r="AC22" s="327"/>
      <c r="AD22" s="327"/>
      <c r="AE22" s="327"/>
      <c r="AF22" s="327"/>
      <c r="AG22" s="327"/>
      <c r="AH22" s="327"/>
      <c r="AI22" s="327"/>
      <c r="AJ22" s="327"/>
      <c r="AK22" s="327"/>
      <c r="AL22" s="326"/>
      <c r="AM22" s="326"/>
      <c r="AN22" s="325"/>
      <c r="AO22" s="16"/>
      <c r="AP22" s="16"/>
      <c r="AQ22" s="16"/>
      <c r="AR22" s="16"/>
      <c r="AS22" s="16"/>
      <c r="AT22" s="16"/>
      <c r="AU22" s="16"/>
      <c r="AV22" s="16"/>
      <c r="AW22" s="16"/>
      <c r="AX22" s="16"/>
      <c r="AY22" s="16"/>
      <c r="AZ22" s="16"/>
      <c r="BA22" s="16"/>
      <c r="BB22" s="16"/>
      <c r="BC22" s="16"/>
      <c r="BD22" s="16"/>
      <c r="BE22" s="16"/>
      <c r="BF22" s="16"/>
    </row>
    <row r="23" spans="1:58" s="16" customFormat="1" ht="24" customHeight="1" x14ac:dyDescent="0.2">
      <c r="A23" s="34"/>
      <c r="B23" s="324"/>
      <c r="C23" s="323"/>
      <c r="D23" s="322">
        <v>10</v>
      </c>
      <c r="E23" s="321" t="s">
        <v>232</v>
      </c>
      <c r="F23" s="320"/>
      <c r="G23" s="315"/>
      <c r="H23" s="308"/>
      <c r="I23" s="308"/>
      <c r="J23" s="314"/>
      <c r="K23" s="313"/>
      <c r="L23" s="348"/>
      <c r="M23" s="308"/>
      <c r="N23" s="310"/>
      <c r="O23" s="309"/>
      <c r="P23" s="305"/>
      <c r="Q23" s="305"/>
      <c r="R23" s="308"/>
      <c r="S23" s="307"/>
      <c r="T23" s="306"/>
      <c r="U23" s="305"/>
      <c r="V23" s="304"/>
      <c r="W23" s="304"/>
      <c r="X23" s="304"/>
      <c r="Y23" s="304"/>
      <c r="Z23" s="304"/>
      <c r="AA23" s="304"/>
      <c r="AB23" s="304"/>
      <c r="AC23" s="304"/>
      <c r="AD23" s="304"/>
      <c r="AE23" s="304"/>
      <c r="AF23" s="304"/>
      <c r="AG23" s="304"/>
      <c r="AH23" s="304"/>
      <c r="AI23" s="304"/>
      <c r="AJ23" s="304"/>
      <c r="AK23" s="304"/>
      <c r="AL23" s="303"/>
      <c r="AM23" s="303"/>
      <c r="AN23" s="302"/>
    </row>
    <row r="24" spans="1:58" s="17" customFormat="1" ht="128.25" customHeight="1" x14ac:dyDescent="0.2">
      <c r="A24" s="301"/>
      <c r="B24" s="33"/>
      <c r="C24" s="198"/>
      <c r="D24" s="1214"/>
      <c r="E24" s="1215"/>
      <c r="F24" s="1216"/>
      <c r="G24" s="342">
        <v>1709078</v>
      </c>
      <c r="H24" s="211" t="s">
        <v>229</v>
      </c>
      <c r="I24" s="165" t="s">
        <v>229</v>
      </c>
      <c r="J24" s="200">
        <v>1</v>
      </c>
      <c r="K24" s="371" t="s">
        <v>231</v>
      </c>
      <c r="L24" s="157" t="s">
        <v>215</v>
      </c>
      <c r="M24" s="367" t="s">
        <v>214</v>
      </c>
      <c r="N24" s="296">
        <f>(S24)/(O24+O26+O32)</f>
        <v>0.5</v>
      </c>
      <c r="O24" s="350">
        <f>+S24</f>
        <v>2000000</v>
      </c>
      <c r="P24" s="370" t="s">
        <v>213</v>
      </c>
      <c r="Q24" s="370" t="s">
        <v>230</v>
      </c>
      <c r="R24" s="211" t="s">
        <v>229</v>
      </c>
      <c r="S24" s="295">
        <f>1000000+1000000</f>
        <v>2000000</v>
      </c>
      <c r="T24" s="369">
        <v>88</v>
      </c>
      <c r="U24" s="264" t="s">
        <v>210</v>
      </c>
      <c r="V24" s="368">
        <v>295972</v>
      </c>
      <c r="W24" s="368">
        <v>294321</v>
      </c>
      <c r="X24" s="368">
        <v>132302</v>
      </c>
      <c r="Y24" s="368">
        <v>43426</v>
      </c>
      <c r="Z24" s="368">
        <v>313940</v>
      </c>
      <c r="AA24" s="368">
        <v>100625</v>
      </c>
      <c r="AB24" s="368">
        <v>2145</v>
      </c>
      <c r="AC24" s="368">
        <v>12718</v>
      </c>
      <c r="AD24" s="368">
        <v>36</v>
      </c>
      <c r="AE24" s="368">
        <v>0</v>
      </c>
      <c r="AF24" s="368">
        <v>0</v>
      </c>
      <c r="AG24" s="368">
        <v>0</v>
      </c>
      <c r="AH24" s="368">
        <v>70</v>
      </c>
      <c r="AI24" s="368">
        <v>21944</v>
      </c>
      <c r="AJ24" s="368">
        <v>285</v>
      </c>
      <c r="AK24" s="368">
        <v>590292</v>
      </c>
      <c r="AL24" s="65">
        <v>44033</v>
      </c>
      <c r="AM24" s="65">
        <v>44195</v>
      </c>
      <c r="AN24" s="367" t="s">
        <v>161</v>
      </c>
    </row>
    <row r="25" spans="1:58" s="16" customFormat="1" ht="24" customHeight="1" x14ac:dyDescent="0.2">
      <c r="A25" s="141"/>
      <c r="B25" s="254"/>
      <c r="C25" s="318"/>
      <c r="D25" s="322">
        <v>27</v>
      </c>
      <c r="E25" s="321" t="s">
        <v>228</v>
      </c>
      <c r="F25" s="320"/>
      <c r="G25" s="315"/>
      <c r="H25" s="308"/>
      <c r="I25" s="308"/>
      <c r="J25" s="314"/>
      <c r="K25" s="313"/>
      <c r="L25" s="348"/>
      <c r="M25" s="308"/>
      <c r="N25" s="310"/>
      <c r="O25" s="309"/>
      <c r="P25" s="305"/>
      <c r="Q25" s="305"/>
      <c r="R25" s="308"/>
      <c r="S25" s="307"/>
      <c r="T25" s="306"/>
      <c r="U25" s="305"/>
      <c r="V25" s="304"/>
      <c r="W25" s="304"/>
      <c r="X25" s="304"/>
      <c r="Y25" s="304"/>
      <c r="Z25" s="304"/>
      <c r="AA25" s="304"/>
      <c r="AB25" s="304"/>
      <c r="AC25" s="304"/>
      <c r="AD25" s="304"/>
      <c r="AE25" s="304"/>
      <c r="AF25" s="304"/>
      <c r="AG25" s="304"/>
      <c r="AH25" s="304"/>
      <c r="AI25" s="304"/>
      <c r="AJ25" s="304"/>
      <c r="AK25" s="304"/>
      <c r="AL25" s="303"/>
      <c r="AM25" s="303"/>
      <c r="AN25" s="302"/>
    </row>
    <row r="26" spans="1:58" s="17" customFormat="1" ht="123.75" customHeight="1" x14ac:dyDescent="0.2">
      <c r="A26" s="293"/>
      <c r="B26" s="207"/>
      <c r="C26" s="208"/>
      <c r="D26" s="1200"/>
      <c r="E26" s="1201"/>
      <c r="F26" s="1202"/>
      <c r="G26" s="342">
        <v>3502084</v>
      </c>
      <c r="H26" s="211" t="s">
        <v>226</v>
      </c>
      <c r="I26" s="165" t="s">
        <v>226</v>
      </c>
      <c r="J26" s="200">
        <v>0.5</v>
      </c>
      <c r="K26" s="366" t="s">
        <v>227</v>
      </c>
      <c r="L26" s="57" t="s">
        <v>215</v>
      </c>
      <c r="M26" s="88" t="s">
        <v>214</v>
      </c>
      <c r="N26" s="296">
        <f>(S26)/(O24+O26+O32)</f>
        <v>0.25</v>
      </c>
      <c r="O26" s="350">
        <f>+S26</f>
        <v>1000000</v>
      </c>
      <c r="P26" s="53" t="s">
        <v>213</v>
      </c>
      <c r="Q26" s="53" t="s">
        <v>212</v>
      </c>
      <c r="R26" s="211" t="s">
        <v>226</v>
      </c>
      <c r="S26" s="295">
        <v>1000000</v>
      </c>
      <c r="T26" s="214">
        <v>88</v>
      </c>
      <c r="U26" s="62" t="s">
        <v>210</v>
      </c>
      <c r="V26" s="354">
        <v>295972</v>
      </c>
      <c r="W26" s="354">
        <v>294321</v>
      </c>
      <c r="X26" s="354">
        <v>132302</v>
      </c>
      <c r="Y26" s="354">
        <v>43426</v>
      </c>
      <c r="Z26" s="354">
        <v>313940</v>
      </c>
      <c r="AA26" s="354">
        <v>100625</v>
      </c>
      <c r="AB26" s="354">
        <v>2145</v>
      </c>
      <c r="AC26" s="354">
        <v>12718</v>
      </c>
      <c r="AD26" s="354">
        <v>36</v>
      </c>
      <c r="AE26" s="354">
        <v>0</v>
      </c>
      <c r="AF26" s="354">
        <v>0</v>
      </c>
      <c r="AG26" s="354">
        <v>0</v>
      </c>
      <c r="AH26" s="354">
        <v>70</v>
      </c>
      <c r="AI26" s="354">
        <v>21944</v>
      </c>
      <c r="AJ26" s="354">
        <v>285</v>
      </c>
      <c r="AK26" s="354">
        <v>590292</v>
      </c>
      <c r="AL26" s="65">
        <v>44033</v>
      </c>
      <c r="AM26" s="65">
        <v>44195</v>
      </c>
      <c r="AN26" s="88" t="s">
        <v>161</v>
      </c>
    </row>
    <row r="27" spans="1:58" s="33" customFormat="1" ht="21.75" customHeight="1" x14ac:dyDescent="0.2">
      <c r="A27" s="338">
        <v>3</v>
      </c>
      <c r="B27" s="337" t="s">
        <v>225</v>
      </c>
      <c r="C27" s="336"/>
      <c r="D27" s="331"/>
      <c r="E27" s="335"/>
      <c r="F27" s="335"/>
      <c r="G27" s="335"/>
      <c r="H27" s="331"/>
      <c r="I27" s="331"/>
      <c r="J27" s="327"/>
      <c r="K27" s="365"/>
      <c r="L27" s="364"/>
      <c r="M27" s="334"/>
      <c r="N27" s="333"/>
      <c r="O27" s="332"/>
      <c r="P27" s="328"/>
      <c r="Q27" s="328"/>
      <c r="R27" s="331"/>
      <c r="S27" s="330"/>
      <c r="T27" s="329"/>
      <c r="U27" s="328"/>
      <c r="V27" s="327"/>
      <c r="W27" s="327"/>
      <c r="X27" s="327"/>
      <c r="Y27" s="327"/>
      <c r="Z27" s="327"/>
      <c r="AA27" s="327"/>
      <c r="AB27" s="327"/>
      <c r="AC27" s="327"/>
      <c r="AD27" s="327"/>
      <c r="AE27" s="327"/>
      <c r="AF27" s="327"/>
      <c r="AG27" s="327"/>
      <c r="AH27" s="327"/>
      <c r="AI27" s="327"/>
      <c r="AJ27" s="327"/>
      <c r="AK27" s="327"/>
      <c r="AL27" s="326"/>
      <c r="AM27" s="326"/>
      <c r="AN27" s="325"/>
      <c r="AO27" s="16"/>
      <c r="AP27" s="16"/>
      <c r="AQ27" s="16"/>
      <c r="AR27" s="16"/>
      <c r="AS27" s="16"/>
      <c r="AT27" s="16"/>
      <c r="AU27" s="16"/>
      <c r="AV27" s="16"/>
      <c r="AW27" s="16"/>
      <c r="AX27" s="16"/>
      <c r="AY27" s="16"/>
      <c r="AZ27" s="16"/>
      <c r="BA27" s="16"/>
      <c r="BB27" s="16"/>
      <c r="BC27" s="16"/>
      <c r="BD27" s="16"/>
      <c r="BE27" s="16"/>
      <c r="BF27" s="16"/>
    </row>
    <row r="28" spans="1:58" s="16" customFormat="1" ht="20.25" customHeight="1" x14ac:dyDescent="0.2">
      <c r="A28" s="34"/>
      <c r="B28" s="324"/>
      <c r="C28" s="323"/>
      <c r="D28" s="322">
        <v>18</v>
      </c>
      <c r="E28" s="321" t="s">
        <v>224</v>
      </c>
      <c r="F28" s="320"/>
      <c r="G28" s="315"/>
      <c r="H28" s="308"/>
      <c r="I28" s="308"/>
      <c r="J28" s="314"/>
      <c r="K28" s="313"/>
      <c r="L28" s="348"/>
      <c r="M28" s="308"/>
      <c r="N28" s="310"/>
      <c r="O28" s="309"/>
      <c r="P28" s="305"/>
      <c r="Q28" s="305"/>
      <c r="R28" s="308"/>
      <c r="S28" s="307"/>
      <c r="T28" s="306"/>
      <c r="U28" s="305"/>
      <c r="V28" s="304"/>
      <c r="W28" s="304"/>
      <c r="X28" s="304"/>
      <c r="Y28" s="304"/>
      <c r="Z28" s="304"/>
      <c r="AA28" s="304"/>
      <c r="AB28" s="304"/>
      <c r="AC28" s="304"/>
      <c r="AD28" s="304"/>
      <c r="AE28" s="304"/>
      <c r="AF28" s="304"/>
      <c r="AG28" s="304"/>
      <c r="AH28" s="304"/>
      <c r="AI28" s="304"/>
      <c r="AJ28" s="304"/>
      <c r="AK28" s="304"/>
      <c r="AL28" s="303"/>
      <c r="AM28" s="303"/>
      <c r="AN28" s="302"/>
    </row>
    <row r="29" spans="1:58" s="279" customFormat="1" ht="58.5" customHeight="1" x14ac:dyDescent="0.2">
      <c r="A29" s="363"/>
      <c r="B29" s="362"/>
      <c r="C29" s="361"/>
      <c r="D29" s="1217"/>
      <c r="E29" s="1218"/>
      <c r="F29" s="1219"/>
      <c r="G29" s="1220" t="s">
        <v>51</v>
      </c>
      <c r="H29" s="1212" t="s">
        <v>221</v>
      </c>
      <c r="I29" s="1222" t="s">
        <v>223</v>
      </c>
      <c r="J29" s="1247">
        <v>130</v>
      </c>
      <c r="K29" s="1222" t="s">
        <v>222</v>
      </c>
      <c r="L29" s="1243" t="s">
        <v>206</v>
      </c>
      <c r="M29" s="1239" t="s">
        <v>205</v>
      </c>
      <c r="N29" s="1252">
        <f>(S29)/(O29+O30+O34+O35)</f>
        <v>0.20136520610992145</v>
      </c>
      <c r="O29" s="1210">
        <f>SUM(S29:S30)</f>
        <v>764157824.04999995</v>
      </c>
      <c r="P29" s="1163" t="s">
        <v>204</v>
      </c>
      <c r="Q29" s="1163" t="s">
        <v>203</v>
      </c>
      <c r="R29" s="1212" t="s">
        <v>221</v>
      </c>
      <c r="S29" s="295">
        <f>143360668+141360668</f>
        <v>284721336</v>
      </c>
      <c r="T29" s="1233" t="s">
        <v>220</v>
      </c>
      <c r="U29" s="1163" t="s">
        <v>219</v>
      </c>
      <c r="V29" s="1227">
        <v>295972</v>
      </c>
      <c r="W29" s="1227">
        <v>285580</v>
      </c>
      <c r="X29" s="1227">
        <v>135545</v>
      </c>
      <c r="Y29" s="1227">
        <v>44254</v>
      </c>
      <c r="Z29" s="1227">
        <v>309146</v>
      </c>
      <c r="AA29" s="1227">
        <v>92607</v>
      </c>
      <c r="AB29" s="1227">
        <v>2145</v>
      </c>
      <c r="AC29" s="1227">
        <v>12718</v>
      </c>
      <c r="AD29" s="1227">
        <v>26</v>
      </c>
      <c r="AE29" s="1227">
        <v>37</v>
      </c>
      <c r="AF29" s="1227">
        <v>0</v>
      </c>
      <c r="AG29" s="1227">
        <v>0</v>
      </c>
      <c r="AH29" s="1227">
        <v>44350</v>
      </c>
      <c r="AI29" s="1227">
        <v>21944</v>
      </c>
      <c r="AJ29" s="1227">
        <v>75687</v>
      </c>
      <c r="AK29" s="1227">
        <f>+V29+W29</f>
        <v>581552</v>
      </c>
      <c r="AL29" s="1143">
        <v>43860</v>
      </c>
      <c r="AM29" s="1235">
        <v>44042</v>
      </c>
      <c r="AN29" s="1163" t="s">
        <v>218</v>
      </c>
    </row>
    <row r="30" spans="1:58" s="279" customFormat="1" ht="58.5" customHeight="1" x14ac:dyDescent="0.2">
      <c r="A30" s="363"/>
      <c r="B30" s="362"/>
      <c r="C30" s="361"/>
      <c r="D30" s="1224"/>
      <c r="E30" s="1225"/>
      <c r="F30" s="1226"/>
      <c r="G30" s="1221"/>
      <c r="H30" s="1213"/>
      <c r="I30" s="1223"/>
      <c r="J30" s="1248"/>
      <c r="K30" s="1249"/>
      <c r="L30" s="1250"/>
      <c r="M30" s="1251"/>
      <c r="N30" s="1253"/>
      <c r="O30" s="1211"/>
      <c r="P30" s="1164"/>
      <c r="Q30" s="1164"/>
      <c r="R30" s="1213"/>
      <c r="S30" s="295">
        <v>479436488.05000001</v>
      </c>
      <c r="T30" s="1234"/>
      <c r="U30" s="1164"/>
      <c r="V30" s="1228"/>
      <c r="W30" s="1228">
        <v>285580</v>
      </c>
      <c r="X30" s="1228">
        <v>135545</v>
      </c>
      <c r="Y30" s="1228">
        <v>44254</v>
      </c>
      <c r="Z30" s="1228">
        <v>309146</v>
      </c>
      <c r="AA30" s="1228">
        <v>92607</v>
      </c>
      <c r="AB30" s="1228">
        <v>2145</v>
      </c>
      <c r="AC30" s="1228">
        <v>12718</v>
      </c>
      <c r="AD30" s="1228">
        <v>26</v>
      </c>
      <c r="AE30" s="1228">
        <v>37</v>
      </c>
      <c r="AF30" s="1228">
        <v>0</v>
      </c>
      <c r="AG30" s="1228">
        <v>0</v>
      </c>
      <c r="AH30" s="1228">
        <v>44350</v>
      </c>
      <c r="AI30" s="1228">
        <v>21944</v>
      </c>
      <c r="AJ30" s="1228">
        <v>75687</v>
      </c>
      <c r="AK30" s="1228">
        <f>SUM(X30:AA30)</f>
        <v>581552</v>
      </c>
      <c r="AL30" s="1144"/>
      <c r="AM30" s="1236"/>
      <c r="AN30" s="1164"/>
    </row>
    <row r="31" spans="1:58" s="279" customFormat="1" ht="15.75" x14ac:dyDescent="0.2">
      <c r="A31" s="358"/>
      <c r="B31" s="357"/>
      <c r="C31" s="356"/>
      <c r="D31" s="322">
        <v>21</v>
      </c>
      <c r="E31" s="321" t="s">
        <v>217</v>
      </c>
      <c r="F31" s="320"/>
      <c r="G31" s="315"/>
      <c r="H31" s="308"/>
      <c r="I31" s="308"/>
      <c r="J31" s="314"/>
      <c r="K31" s="313"/>
      <c r="L31" s="348"/>
      <c r="M31" s="308"/>
      <c r="N31" s="310"/>
      <c r="O31" s="309"/>
      <c r="P31" s="305"/>
      <c r="Q31" s="305"/>
      <c r="R31" s="308"/>
      <c r="S31" s="307"/>
      <c r="T31" s="306"/>
      <c r="U31" s="305"/>
      <c r="V31" s="304"/>
      <c r="W31" s="304"/>
      <c r="X31" s="304"/>
      <c r="Y31" s="304"/>
      <c r="Z31" s="304"/>
      <c r="AA31" s="304"/>
      <c r="AB31" s="304"/>
      <c r="AC31" s="304"/>
      <c r="AD31" s="304"/>
      <c r="AE31" s="304"/>
      <c r="AF31" s="304"/>
      <c r="AG31" s="304"/>
      <c r="AH31" s="304"/>
      <c r="AI31" s="304"/>
      <c r="AJ31" s="304"/>
      <c r="AK31" s="304"/>
      <c r="AL31" s="303"/>
      <c r="AM31" s="303"/>
      <c r="AN31" s="302"/>
    </row>
    <row r="32" spans="1:58" s="17" customFormat="1" ht="120" x14ac:dyDescent="0.2">
      <c r="A32" s="301"/>
      <c r="B32" s="33"/>
      <c r="C32" s="198"/>
      <c r="D32" s="292"/>
      <c r="E32" s="292"/>
      <c r="F32" s="291"/>
      <c r="G32" s="342">
        <v>3202033</v>
      </c>
      <c r="H32" s="245" t="s">
        <v>211</v>
      </c>
      <c r="I32" s="165" t="s">
        <v>211</v>
      </c>
      <c r="J32" s="200">
        <v>0.1</v>
      </c>
      <c r="K32" s="355" t="s">
        <v>216</v>
      </c>
      <c r="L32" s="57" t="s">
        <v>215</v>
      </c>
      <c r="M32" s="88" t="s">
        <v>214</v>
      </c>
      <c r="N32" s="296">
        <f>(S32)/(O24+O26+O32)</f>
        <v>0.25</v>
      </c>
      <c r="O32" s="350">
        <f>+S32</f>
        <v>1000000</v>
      </c>
      <c r="P32" s="53" t="s">
        <v>213</v>
      </c>
      <c r="Q32" s="53" t="s">
        <v>212</v>
      </c>
      <c r="R32" s="245" t="s">
        <v>211</v>
      </c>
      <c r="S32" s="295">
        <v>1000000</v>
      </c>
      <c r="T32" s="214">
        <v>88</v>
      </c>
      <c r="U32" s="62" t="s">
        <v>210</v>
      </c>
      <c r="V32" s="354">
        <v>295972</v>
      </c>
      <c r="W32" s="354">
        <v>294321</v>
      </c>
      <c r="X32" s="354">
        <v>132302</v>
      </c>
      <c r="Y32" s="354">
        <v>43426</v>
      </c>
      <c r="Z32" s="354">
        <v>313940</v>
      </c>
      <c r="AA32" s="354">
        <v>100625</v>
      </c>
      <c r="AB32" s="354">
        <v>2145</v>
      </c>
      <c r="AC32" s="354">
        <v>12718</v>
      </c>
      <c r="AD32" s="354">
        <v>36</v>
      </c>
      <c r="AE32" s="354">
        <v>0</v>
      </c>
      <c r="AF32" s="354">
        <v>0</v>
      </c>
      <c r="AG32" s="354">
        <v>0</v>
      </c>
      <c r="AH32" s="354">
        <v>70</v>
      </c>
      <c r="AI32" s="354">
        <v>21944</v>
      </c>
      <c r="AJ32" s="354">
        <v>285</v>
      </c>
      <c r="AK32" s="354">
        <v>590292</v>
      </c>
      <c r="AL32" s="65">
        <v>44033</v>
      </c>
      <c r="AM32" s="65">
        <v>44195</v>
      </c>
      <c r="AN32" s="88" t="s">
        <v>161</v>
      </c>
    </row>
    <row r="33" spans="1:58" s="16" customFormat="1" ht="15.75" x14ac:dyDescent="0.2">
      <c r="A33" s="141"/>
      <c r="B33" s="254"/>
      <c r="C33" s="318"/>
      <c r="D33" s="322">
        <v>23</v>
      </c>
      <c r="E33" s="321" t="s">
        <v>209</v>
      </c>
      <c r="F33" s="320"/>
      <c r="G33" s="315"/>
      <c r="H33" s="308"/>
      <c r="I33" s="308"/>
      <c r="J33" s="314"/>
      <c r="K33" s="313"/>
      <c r="L33" s="348"/>
      <c r="M33" s="308"/>
      <c r="N33" s="310"/>
      <c r="O33" s="309"/>
      <c r="P33" s="305"/>
      <c r="Q33" s="305"/>
      <c r="R33" s="308"/>
      <c r="S33" s="307"/>
      <c r="T33" s="306"/>
      <c r="U33" s="305"/>
      <c r="V33" s="304"/>
      <c r="W33" s="304"/>
      <c r="X33" s="304"/>
      <c r="Y33" s="304"/>
      <c r="Z33" s="304"/>
      <c r="AA33" s="304"/>
      <c r="AB33" s="304"/>
      <c r="AC33" s="304"/>
      <c r="AD33" s="304"/>
      <c r="AE33" s="304"/>
      <c r="AF33" s="304"/>
      <c r="AG33" s="304"/>
      <c r="AH33" s="304"/>
      <c r="AI33" s="304"/>
      <c r="AJ33" s="304"/>
      <c r="AK33" s="304"/>
      <c r="AL33" s="303"/>
      <c r="AM33" s="303"/>
      <c r="AN33" s="302"/>
    </row>
    <row r="34" spans="1:58" s="17" customFormat="1" ht="35.25" customHeight="1" x14ac:dyDescent="0.2">
      <c r="A34" s="301"/>
      <c r="B34" s="33"/>
      <c r="C34" s="198"/>
      <c r="D34" s="300"/>
      <c r="E34" s="300"/>
      <c r="F34" s="299"/>
      <c r="G34" s="1237">
        <v>3205021</v>
      </c>
      <c r="H34" s="1239" t="s">
        <v>202</v>
      </c>
      <c r="I34" s="1140" t="s">
        <v>208</v>
      </c>
      <c r="J34" s="1241">
        <v>1</v>
      </c>
      <c r="K34" s="1151" t="s">
        <v>207</v>
      </c>
      <c r="L34" s="1243" t="s">
        <v>206</v>
      </c>
      <c r="M34" s="1239" t="s">
        <v>205</v>
      </c>
      <c r="N34" s="1245">
        <f>(S34)/(O29+O30+O34+O35)</f>
        <v>0.12048521374191605</v>
      </c>
      <c r="O34" s="1210">
        <f>SUM(S34:S35)</f>
        <v>649797156.05999994</v>
      </c>
      <c r="P34" s="1140" t="s">
        <v>204</v>
      </c>
      <c r="Q34" s="1140" t="s">
        <v>203</v>
      </c>
      <c r="R34" s="1239" t="s">
        <v>202</v>
      </c>
      <c r="S34" s="295">
        <v>170360668</v>
      </c>
      <c r="T34" s="1231" t="s">
        <v>201</v>
      </c>
      <c r="U34" s="1140" t="s">
        <v>200</v>
      </c>
      <c r="V34" s="1229">
        <v>295972</v>
      </c>
      <c r="W34" s="1229">
        <v>285580</v>
      </c>
      <c r="X34" s="1229">
        <v>135545</v>
      </c>
      <c r="Y34" s="1229">
        <v>44254</v>
      </c>
      <c r="Z34" s="1229">
        <v>309146</v>
      </c>
      <c r="AA34" s="1229">
        <v>92607</v>
      </c>
      <c r="AB34" s="1229">
        <v>2145</v>
      </c>
      <c r="AC34" s="1229">
        <v>12718</v>
      </c>
      <c r="AD34" s="1229">
        <v>26</v>
      </c>
      <c r="AE34" s="1229">
        <v>37</v>
      </c>
      <c r="AF34" s="1229">
        <v>0</v>
      </c>
      <c r="AG34" s="1229">
        <v>0</v>
      </c>
      <c r="AH34" s="1229">
        <v>44350</v>
      </c>
      <c r="AI34" s="1229">
        <v>21944</v>
      </c>
      <c r="AJ34" s="1229">
        <v>75687</v>
      </c>
      <c r="AK34" s="1229">
        <f>+V34+W34</f>
        <v>581552</v>
      </c>
      <c r="AL34" s="1143">
        <v>43832</v>
      </c>
      <c r="AM34" s="1146">
        <v>44195</v>
      </c>
      <c r="AN34" s="1157" t="s">
        <v>161</v>
      </c>
    </row>
    <row r="35" spans="1:58" s="17" customFormat="1" ht="35.25" customHeight="1" x14ac:dyDescent="0.2">
      <c r="A35" s="301"/>
      <c r="B35" s="33"/>
      <c r="C35" s="198"/>
      <c r="D35" s="207"/>
      <c r="E35" s="207"/>
      <c r="F35" s="208"/>
      <c r="G35" s="1238"/>
      <c r="H35" s="1240"/>
      <c r="I35" s="1142"/>
      <c r="J35" s="1242"/>
      <c r="K35" s="1153"/>
      <c r="L35" s="1244"/>
      <c r="M35" s="1240"/>
      <c r="N35" s="1246"/>
      <c r="O35" s="1211"/>
      <c r="P35" s="1142"/>
      <c r="Q35" s="1142"/>
      <c r="R35" s="1240"/>
      <c r="S35" s="295">
        <v>479436488.06</v>
      </c>
      <c r="T35" s="1232"/>
      <c r="U35" s="1142"/>
      <c r="V35" s="1230"/>
      <c r="W35" s="1230"/>
      <c r="X35" s="1230"/>
      <c r="Y35" s="1230"/>
      <c r="Z35" s="1230"/>
      <c r="AA35" s="1230"/>
      <c r="AB35" s="1230"/>
      <c r="AC35" s="1230">
        <v>12718</v>
      </c>
      <c r="AD35" s="1230">
        <v>26</v>
      </c>
      <c r="AE35" s="1230">
        <v>37</v>
      </c>
      <c r="AF35" s="1230"/>
      <c r="AG35" s="1230"/>
      <c r="AH35" s="1230"/>
      <c r="AI35" s="1230"/>
      <c r="AJ35" s="1230"/>
      <c r="AK35" s="1230"/>
      <c r="AL35" s="1145"/>
      <c r="AM35" s="1148"/>
      <c r="AN35" s="1159"/>
    </row>
    <row r="36" spans="1:58" s="16" customFormat="1" ht="15.75" x14ac:dyDescent="0.2">
      <c r="A36" s="141"/>
      <c r="B36" s="254"/>
      <c r="C36" s="318"/>
      <c r="D36" s="322">
        <v>33</v>
      </c>
      <c r="E36" s="321" t="s">
        <v>199</v>
      </c>
      <c r="F36" s="320"/>
      <c r="G36" s="315"/>
      <c r="H36" s="308"/>
      <c r="I36" s="308"/>
      <c r="J36" s="314"/>
      <c r="K36" s="313"/>
      <c r="L36" s="348"/>
      <c r="M36" s="308"/>
      <c r="N36" s="310"/>
      <c r="O36" s="309"/>
      <c r="P36" s="305"/>
      <c r="Q36" s="305"/>
      <c r="R36" s="308"/>
      <c r="S36" s="307"/>
      <c r="T36" s="306"/>
      <c r="U36" s="305"/>
      <c r="V36" s="304"/>
      <c r="W36" s="304"/>
      <c r="X36" s="304"/>
      <c r="Y36" s="304"/>
      <c r="Z36" s="304"/>
      <c r="AA36" s="304"/>
      <c r="AB36" s="304"/>
      <c r="AC36" s="304"/>
      <c r="AD36" s="304"/>
      <c r="AE36" s="304"/>
      <c r="AF36" s="304"/>
      <c r="AG36" s="304"/>
      <c r="AH36" s="304"/>
      <c r="AI36" s="304"/>
      <c r="AJ36" s="304"/>
      <c r="AK36" s="304"/>
      <c r="AL36" s="303"/>
      <c r="AM36" s="303"/>
      <c r="AN36" s="302"/>
    </row>
    <row r="37" spans="1:58" s="17" customFormat="1" ht="60" x14ac:dyDescent="0.2">
      <c r="A37" s="301"/>
      <c r="B37" s="33"/>
      <c r="C37" s="198"/>
      <c r="D37" s="292"/>
      <c r="E37" s="292"/>
      <c r="F37" s="291"/>
      <c r="G37" s="347">
        <v>4001015</v>
      </c>
      <c r="H37" s="245" t="s">
        <v>197</v>
      </c>
      <c r="I37" s="245" t="s">
        <v>197</v>
      </c>
      <c r="J37" s="200">
        <v>10</v>
      </c>
      <c r="K37" s="55" t="s">
        <v>198</v>
      </c>
      <c r="L37" s="297" t="s">
        <v>167</v>
      </c>
      <c r="M37" s="245" t="s">
        <v>166</v>
      </c>
      <c r="N37" s="296">
        <f>(S37)/(O15+O17+O19+O21+O37+O46+O48)</f>
        <v>0.10390143798548349</v>
      </c>
      <c r="O37" s="350">
        <f>+S37</f>
        <v>702546165</v>
      </c>
      <c r="P37" s="62" t="s">
        <v>165</v>
      </c>
      <c r="Q37" s="62" t="s">
        <v>164</v>
      </c>
      <c r="R37" s="245" t="s">
        <v>197</v>
      </c>
      <c r="S37" s="295">
        <v>702546165</v>
      </c>
      <c r="T37" s="349" t="s">
        <v>196</v>
      </c>
      <c r="U37" s="62" t="s">
        <v>195</v>
      </c>
      <c r="V37" s="319">
        <v>295972</v>
      </c>
      <c r="W37" s="319">
        <v>285580</v>
      </c>
      <c r="X37" s="319">
        <v>135545</v>
      </c>
      <c r="Y37" s="319">
        <v>44254</v>
      </c>
      <c r="Z37" s="319">
        <v>309146</v>
      </c>
      <c r="AA37" s="319">
        <v>92607</v>
      </c>
      <c r="AB37" s="319">
        <v>2145</v>
      </c>
      <c r="AC37" s="319">
        <v>12718</v>
      </c>
      <c r="AD37" s="319">
        <v>26</v>
      </c>
      <c r="AE37" s="319">
        <v>37</v>
      </c>
      <c r="AF37" s="319">
        <v>0</v>
      </c>
      <c r="AG37" s="319">
        <v>0</v>
      </c>
      <c r="AH37" s="319">
        <v>44350</v>
      </c>
      <c r="AI37" s="319">
        <v>21944</v>
      </c>
      <c r="AJ37" s="319">
        <v>75687</v>
      </c>
      <c r="AK37" s="319">
        <f>+V37+W37</f>
        <v>581552</v>
      </c>
      <c r="AL37" s="166">
        <v>43832</v>
      </c>
      <c r="AM37" s="65">
        <v>44195</v>
      </c>
      <c r="AN37" s="88" t="s">
        <v>161</v>
      </c>
    </row>
    <row r="38" spans="1:58" s="16" customFormat="1" ht="15.75" x14ac:dyDescent="0.2">
      <c r="A38" s="141"/>
      <c r="B38" s="254"/>
      <c r="C38" s="318"/>
      <c r="D38" s="322">
        <v>34</v>
      </c>
      <c r="E38" s="321" t="s">
        <v>194</v>
      </c>
      <c r="F38" s="320"/>
      <c r="G38" s="315"/>
      <c r="H38" s="308"/>
      <c r="I38" s="308"/>
      <c r="J38" s="314"/>
      <c r="K38" s="313"/>
      <c r="L38" s="348"/>
      <c r="M38" s="308"/>
      <c r="N38" s="310"/>
      <c r="O38" s="309"/>
      <c r="P38" s="305"/>
      <c r="Q38" s="305"/>
      <c r="R38" s="308"/>
      <c r="S38" s="307"/>
      <c r="T38" s="306"/>
      <c r="U38" s="305"/>
      <c r="V38" s="304"/>
      <c r="W38" s="304"/>
      <c r="X38" s="304"/>
      <c r="Y38" s="304"/>
      <c r="Z38" s="304"/>
      <c r="AA38" s="304"/>
      <c r="AB38" s="304"/>
      <c r="AC38" s="304"/>
      <c r="AD38" s="304"/>
      <c r="AE38" s="304"/>
      <c r="AF38" s="304"/>
      <c r="AG38" s="304"/>
      <c r="AH38" s="304"/>
      <c r="AI38" s="304"/>
      <c r="AJ38" s="304"/>
      <c r="AK38" s="304"/>
      <c r="AL38" s="303"/>
      <c r="AM38" s="303"/>
      <c r="AN38" s="302"/>
    </row>
    <row r="39" spans="1:58" s="17" customFormat="1" ht="54.75" customHeight="1" x14ac:dyDescent="0.2">
      <c r="A39" s="301"/>
      <c r="B39" s="33"/>
      <c r="C39" s="198"/>
      <c r="D39" s="300"/>
      <c r="E39" s="300"/>
      <c r="F39" s="299"/>
      <c r="G39" s="347" t="s">
        <v>51</v>
      </c>
      <c r="H39" s="180" t="s">
        <v>187</v>
      </c>
      <c r="I39" s="245" t="s">
        <v>193</v>
      </c>
      <c r="J39" s="104">
        <v>1</v>
      </c>
      <c r="K39" s="1151" t="s">
        <v>192</v>
      </c>
      <c r="L39" s="1243" t="s">
        <v>191</v>
      </c>
      <c r="M39" s="1239" t="s">
        <v>190</v>
      </c>
      <c r="N39" s="296">
        <f>(S39)/(O39+O40+O41+O42+O43)</f>
        <v>9.3964271511108206E-3</v>
      </c>
      <c r="O39" s="295">
        <f>+S39</f>
        <v>30000000</v>
      </c>
      <c r="P39" s="1163" t="s">
        <v>189</v>
      </c>
      <c r="Q39" s="1163" t="s">
        <v>188</v>
      </c>
      <c r="R39" s="180" t="s">
        <v>187</v>
      </c>
      <c r="S39" s="295">
        <v>30000000</v>
      </c>
      <c r="T39" s="1134" t="s">
        <v>186</v>
      </c>
      <c r="U39" s="1254" t="s">
        <v>185</v>
      </c>
      <c r="V39" s="1227">
        <v>295972</v>
      </c>
      <c r="W39" s="1247">
        <v>294321</v>
      </c>
      <c r="X39" s="1247">
        <v>132302</v>
      </c>
      <c r="Y39" s="1247">
        <v>43426</v>
      </c>
      <c r="Z39" s="1247">
        <v>313940</v>
      </c>
      <c r="AA39" s="1247">
        <v>100625</v>
      </c>
      <c r="AB39" s="1247">
        <v>2145</v>
      </c>
      <c r="AC39" s="1247">
        <v>12718</v>
      </c>
      <c r="AD39" s="1247">
        <v>36</v>
      </c>
      <c r="AE39" s="1247">
        <v>0</v>
      </c>
      <c r="AF39" s="1247">
        <v>0</v>
      </c>
      <c r="AG39" s="1247">
        <v>0</v>
      </c>
      <c r="AH39" s="1247">
        <v>70</v>
      </c>
      <c r="AI39" s="1247">
        <v>21944</v>
      </c>
      <c r="AJ39" s="1247">
        <v>75687</v>
      </c>
      <c r="AK39" s="1247">
        <v>581552</v>
      </c>
      <c r="AL39" s="1146">
        <v>44033</v>
      </c>
      <c r="AM39" s="1146">
        <v>44195</v>
      </c>
      <c r="AN39" s="1157" t="s">
        <v>161</v>
      </c>
    </row>
    <row r="40" spans="1:58" s="17" customFormat="1" ht="30" x14ac:dyDescent="0.2">
      <c r="A40" s="301"/>
      <c r="B40" s="33"/>
      <c r="C40" s="198"/>
      <c r="D40" s="33"/>
      <c r="E40" s="33"/>
      <c r="F40" s="198"/>
      <c r="G40" s="342" t="s">
        <v>184</v>
      </c>
      <c r="H40" s="339" t="s">
        <v>182</v>
      </c>
      <c r="I40" s="245" t="s">
        <v>183</v>
      </c>
      <c r="J40" s="104">
        <v>1</v>
      </c>
      <c r="K40" s="1152"/>
      <c r="L40" s="1250"/>
      <c r="M40" s="1251"/>
      <c r="N40" s="296">
        <f>(S40)/(O39+O40+O41+O42+O43)</f>
        <v>0.18420661822766141</v>
      </c>
      <c r="O40" s="295">
        <f>+S40</f>
        <v>588117000</v>
      </c>
      <c r="P40" s="1164"/>
      <c r="Q40" s="1164"/>
      <c r="R40" s="339" t="s">
        <v>182</v>
      </c>
      <c r="S40" s="295">
        <v>588117000</v>
      </c>
      <c r="T40" s="1135"/>
      <c r="U40" s="1255"/>
      <c r="V40" s="1228"/>
      <c r="W40" s="1258"/>
      <c r="X40" s="1258"/>
      <c r="Y40" s="1258"/>
      <c r="Z40" s="1258"/>
      <c r="AA40" s="1258"/>
      <c r="AB40" s="1258"/>
      <c r="AC40" s="1258"/>
      <c r="AD40" s="1258"/>
      <c r="AE40" s="1258"/>
      <c r="AF40" s="1258"/>
      <c r="AG40" s="1258"/>
      <c r="AH40" s="1258"/>
      <c r="AI40" s="1258"/>
      <c r="AJ40" s="1258"/>
      <c r="AK40" s="1258"/>
      <c r="AL40" s="1147"/>
      <c r="AM40" s="1147"/>
      <c r="AN40" s="1158"/>
    </row>
    <row r="41" spans="1:58" s="17" customFormat="1" ht="45" x14ac:dyDescent="0.2">
      <c r="A41" s="301"/>
      <c r="B41" s="33"/>
      <c r="C41" s="198"/>
      <c r="D41" s="33"/>
      <c r="E41" s="33"/>
      <c r="F41" s="198"/>
      <c r="G41" s="342" t="s">
        <v>181</v>
      </c>
      <c r="H41" s="339" t="s">
        <v>179</v>
      </c>
      <c r="I41" s="245" t="s">
        <v>180</v>
      </c>
      <c r="J41" s="104">
        <v>1</v>
      </c>
      <c r="K41" s="1152"/>
      <c r="L41" s="1250"/>
      <c r="M41" s="1251"/>
      <c r="N41" s="296">
        <f>(S41)/(O39+O40+O42+O43+O41)</f>
        <v>0.55269342154123557</v>
      </c>
      <c r="O41" s="295">
        <f>+S41</f>
        <v>1764585877.1199999</v>
      </c>
      <c r="P41" s="1164"/>
      <c r="Q41" s="1164"/>
      <c r="R41" s="339" t="s">
        <v>179</v>
      </c>
      <c r="S41" s="295">
        <v>1764585877.1199999</v>
      </c>
      <c r="T41" s="1135"/>
      <c r="U41" s="1255"/>
      <c r="V41" s="1228"/>
      <c r="W41" s="1258"/>
      <c r="X41" s="1258"/>
      <c r="Y41" s="1258"/>
      <c r="Z41" s="1258"/>
      <c r="AA41" s="1258"/>
      <c r="AB41" s="1258"/>
      <c r="AC41" s="1258"/>
      <c r="AD41" s="1258"/>
      <c r="AE41" s="1258"/>
      <c r="AF41" s="1258"/>
      <c r="AG41" s="1258"/>
      <c r="AH41" s="1258"/>
      <c r="AI41" s="1258"/>
      <c r="AJ41" s="1258"/>
      <c r="AK41" s="1258"/>
      <c r="AL41" s="1147"/>
      <c r="AM41" s="1147"/>
      <c r="AN41" s="1158"/>
    </row>
    <row r="42" spans="1:58" s="17" customFormat="1" ht="45" x14ac:dyDescent="0.2">
      <c r="A42" s="301"/>
      <c r="B42" s="33"/>
      <c r="C42" s="198"/>
      <c r="D42" s="33"/>
      <c r="E42" s="33"/>
      <c r="F42" s="198"/>
      <c r="G42" s="342" t="s">
        <v>178</v>
      </c>
      <c r="H42" s="339" t="s">
        <v>176</v>
      </c>
      <c r="I42" s="245" t="s">
        <v>177</v>
      </c>
      <c r="J42" s="104">
        <v>4</v>
      </c>
      <c r="K42" s="1152"/>
      <c r="L42" s="1250"/>
      <c r="M42" s="1251"/>
      <c r="N42" s="296">
        <f>(S42)/(O39+O40+O41+O43+O42)</f>
        <v>3.9151779796295083E-2</v>
      </c>
      <c r="O42" s="295">
        <f>+S42</f>
        <v>125000000</v>
      </c>
      <c r="P42" s="1164"/>
      <c r="Q42" s="1164"/>
      <c r="R42" s="339" t="s">
        <v>176</v>
      </c>
      <c r="S42" s="295">
        <v>125000000</v>
      </c>
      <c r="T42" s="1135"/>
      <c r="U42" s="1255"/>
      <c r="V42" s="1228"/>
      <c r="W42" s="1258"/>
      <c r="X42" s="1258"/>
      <c r="Y42" s="1258"/>
      <c r="Z42" s="1258"/>
      <c r="AA42" s="1258"/>
      <c r="AB42" s="1258"/>
      <c r="AC42" s="1258"/>
      <c r="AD42" s="1258"/>
      <c r="AE42" s="1258"/>
      <c r="AF42" s="1258"/>
      <c r="AG42" s="1258"/>
      <c r="AH42" s="1258"/>
      <c r="AI42" s="1258"/>
      <c r="AJ42" s="1258"/>
      <c r="AK42" s="1258"/>
      <c r="AL42" s="1147"/>
      <c r="AM42" s="1147"/>
      <c r="AN42" s="1158"/>
    </row>
    <row r="43" spans="1:58" s="17" customFormat="1" ht="33.75" customHeight="1" x14ac:dyDescent="0.2">
      <c r="A43" s="293"/>
      <c r="B43" s="207"/>
      <c r="C43" s="208"/>
      <c r="D43" s="207"/>
      <c r="E43" s="207"/>
      <c r="F43" s="208"/>
      <c r="G43" s="342">
        <v>4003042</v>
      </c>
      <c r="H43" s="339" t="s">
        <v>174</v>
      </c>
      <c r="I43" s="245" t="s">
        <v>175</v>
      </c>
      <c r="J43" s="104">
        <v>1</v>
      </c>
      <c r="K43" s="1153"/>
      <c r="L43" s="1244"/>
      <c r="M43" s="1240"/>
      <c r="N43" s="296">
        <f>(S43)/(O39+O40+O41+O42+O43)</f>
        <v>0.21455175328369708</v>
      </c>
      <c r="O43" s="295">
        <f>+S43</f>
        <v>685000000</v>
      </c>
      <c r="P43" s="1165"/>
      <c r="Q43" s="1165"/>
      <c r="R43" s="339" t="s">
        <v>174</v>
      </c>
      <c r="S43" s="295">
        <v>685000000</v>
      </c>
      <c r="T43" s="1136"/>
      <c r="U43" s="1256"/>
      <c r="V43" s="1257"/>
      <c r="W43" s="1248"/>
      <c r="X43" s="1248"/>
      <c r="Y43" s="1248"/>
      <c r="Z43" s="1248"/>
      <c r="AA43" s="1248"/>
      <c r="AB43" s="1248"/>
      <c r="AC43" s="1248"/>
      <c r="AD43" s="1248"/>
      <c r="AE43" s="1248"/>
      <c r="AF43" s="1248"/>
      <c r="AG43" s="1248"/>
      <c r="AH43" s="1248"/>
      <c r="AI43" s="1248"/>
      <c r="AJ43" s="1248"/>
      <c r="AK43" s="1248"/>
      <c r="AL43" s="1148"/>
      <c r="AM43" s="1148"/>
      <c r="AN43" s="1159"/>
    </row>
    <row r="44" spans="1:58" s="33" customFormat="1" ht="21" customHeight="1" x14ac:dyDescent="0.2">
      <c r="A44" s="338">
        <v>4</v>
      </c>
      <c r="B44" s="337" t="s">
        <v>139</v>
      </c>
      <c r="C44" s="336"/>
      <c r="D44" s="331"/>
      <c r="E44" s="335"/>
      <c r="F44" s="335"/>
      <c r="G44" s="335"/>
      <c r="H44" s="331"/>
      <c r="I44" s="331"/>
      <c r="J44" s="327"/>
      <c r="K44" s="327"/>
      <c r="L44" s="327"/>
      <c r="M44" s="334"/>
      <c r="N44" s="333"/>
      <c r="O44" s="332"/>
      <c r="P44" s="328"/>
      <c r="Q44" s="328"/>
      <c r="R44" s="331"/>
      <c r="S44" s="330"/>
      <c r="T44" s="329"/>
      <c r="U44" s="328"/>
      <c r="V44" s="327"/>
      <c r="W44" s="327"/>
      <c r="X44" s="327"/>
      <c r="Y44" s="327"/>
      <c r="Z44" s="327"/>
      <c r="AA44" s="327"/>
      <c r="AB44" s="327"/>
      <c r="AC44" s="327"/>
      <c r="AD44" s="327"/>
      <c r="AE44" s="327"/>
      <c r="AF44" s="327"/>
      <c r="AG44" s="327"/>
      <c r="AH44" s="327"/>
      <c r="AI44" s="327"/>
      <c r="AJ44" s="327"/>
      <c r="AK44" s="327"/>
      <c r="AL44" s="326"/>
      <c r="AM44" s="326"/>
      <c r="AN44" s="325"/>
      <c r="AO44" s="16"/>
      <c r="AP44" s="16"/>
      <c r="AQ44" s="16"/>
      <c r="AR44" s="16"/>
      <c r="AS44" s="16"/>
      <c r="AT44" s="16"/>
      <c r="AU44" s="16"/>
      <c r="AV44" s="16"/>
      <c r="AW44" s="16"/>
      <c r="AX44" s="16"/>
      <c r="AY44" s="16"/>
      <c r="AZ44" s="16"/>
      <c r="BA44" s="16"/>
      <c r="BB44" s="16"/>
      <c r="BC44" s="16"/>
      <c r="BD44" s="16"/>
      <c r="BE44" s="16"/>
      <c r="BF44" s="16"/>
    </row>
    <row r="45" spans="1:58" s="16" customFormat="1" ht="20.25" customHeight="1" x14ac:dyDescent="0.2">
      <c r="A45" s="34"/>
      <c r="B45" s="324"/>
      <c r="C45" s="323"/>
      <c r="D45" s="322">
        <v>45</v>
      </c>
      <c r="E45" s="321" t="s">
        <v>50</v>
      </c>
      <c r="F45" s="320"/>
      <c r="G45" s="315"/>
      <c r="H45" s="308"/>
      <c r="I45" s="308"/>
      <c r="J45" s="314"/>
      <c r="K45" s="314"/>
      <c r="L45" s="314"/>
      <c r="M45" s="311"/>
      <c r="N45" s="310"/>
      <c r="O45" s="309"/>
      <c r="P45" s="305"/>
      <c r="Q45" s="305"/>
      <c r="R45" s="308"/>
      <c r="S45" s="307"/>
      <c r="T45" s="306"/>
      <c r="U45" s="305"/>
      <c r="V45" s="304"/>
      <c r="W45" s="304"/>
      <c r="X45" s="304"/>
      <c r="Y45" s="304"/>
      <c r="Z45" s="304"/>
      <c r="AA45" s="304"/>
      <c r="AB45" s="304"/>
      <c r="AC45" s="304"/>
      <c r="AD45" s="304"/>
      <c r="AE45" s="304"/>
      <c r="AF45" s="304"/>
      <c r="AG45" s="304"/>
      <c r="AH45" s="304"/>
      <c r="AI45" s="304"/>
      <c r="AJ45" s="304"/>
      <c r="AK45" s="304"/>
      <c r="AL45" s="303"/>
      <c r="AM45" s="303"/>
      <c r="AN45" s="302"/>
    </row>
    <row r="46" spans="1:58" s="17" customFormat="1" ht="130.5" customHeight="1" x14ac:dyDescent="0.2">
      <c r="A46" s="301"/>
      <c r="B46" s="33"/>
      <c r="C46" s="198"/>
      <c r="D46" s="292"/>
      <c r="E46" s="292"/>
      <c r="F46" s="291"/>
      <c r="G46" s="87" t="s">
        <v>51</v>
      </c>
      <c r="H46" s="53" t="s">
        <v>171</v>
      </c>
      <c r="I46" s="245" t="s">
        <v>173</v>
      </c>
      <c r="J46" s="200">
        <v>4</v>
      </c>
      <c r="K46" s="55" t="s">
        <v>172</v>
      </c>
      <c r="L46" s="297" t="s">
        <v>167</v>
      </c>
      <c r="M46" s="245" t="s">
        <v>166</v>
      </c>
      <c r="N46" s="296">
        <f>(S46)/(O15+O17+O19+O21+O37+O46+O48)</f>
        <v>1.074802872485413E-2</v>
      </c>
      <c r="O46" s="295">
        <f>+S46</f>
        <v>72674512.579999998</v>
      </c>
      <c r="P46" s="62" t="s">
        <v>165</v>
      </c>
      <c r="Q46" s="62" t="s">
        <v>164</v>
      </c>
      <c r="R46" s="53" t="s">
        <v>171</v>
      </c>
      <c r="S46" s="295">
        <v>72674512.579999998</v>
      </c>
      <c r="T46" s="214" t="s">
        <v>170</v>
      </c>
      <c r="U46" s="62" t="s">
        <v>169</v>
      </c>
      <c r="V46" s="319">
        <v>295972</v>
      </c>
      <c r="W46" s="319">
        <v>285580</v>
      </c>
      <c r="X46" s="319">
        <v>135545</v>
      </c>
      <c r="Y46" s="319">
        <v>44254</v>
      </c>
      <c r="Z46" s="319">
        <v>309146</v>
      </c>
      <c r="AA46" s="319">
        <v>92607</v>
      </c>
      <c r="AB46" s="319">
        <v>2145</v>
      </c>
      <c r="AC46" s="319">
        <v>12718</v>
      </c>
      <c r="AD46" s="319">
        <v>26</v>
      </c>
      <c r="AE46" s="319">
        <v>37</v>
      </c>
      <c r="AF46" s="319">
        <v>0</v>
      </c>
      <c r="AG46" s="319">
        <v>0</v>
      </c>
      <c r="AH46" s="319">
        <v>44350</v>
      </c>
      <c r="AI46" s="319">
        <v>21944</v>
      </c>
      <c r="AJ46" s="319">
        <v>75687</v>
      </c>
      <c r="AK46" s="319">
        <f>+V46+W46</f>
        <v>581552</v>
      </c>
      <c r="AL46" s="166">
        <v>43832</v>
      </c>
      <c r="AM46" s="65">
        <v>44195</v>
      </c>
      <c r="AN46" s="88" t="s">
        <v>161</v>
      </c>
    </row>
    <row r="47" spans="1:58" s="16" customFormat="1" ht="27" customHeight="1" x14ac:dyDescent="0.2">
      <c r="A47" s="141"/>
      <c r="B47" s="254"/>
      <c r="C47" s="318"/>
      <c r="D47" s="241">
        <v>42</v>
      </c>
      <c r="E47" s="317" t="s">
        <v>68</v>
      </c>
      <c r="F47" s="316"/>
      <c r="G47" s="315"/>
      <c r="H47" s="308"/>
      <c r="I47" s="308"/>
      <c r="J47" s="314"/>
      <c r="K47" s="313"/>
      <c r="L47" s="312"/>
      <c r="M47" s="311"/>
      <c r="N47" s="310"/>
      <c r="O47" s="309"/>
      <c r="P47" s="305"/>
      <c r="Q47" s="305"/>
      <c r="R47" s="308"/>
      <c r="S47" s="307"/>
      <c r="T47" s="306"/>
      <c r="U47" s="305"/>
      <c r="V47" s="304"/>
      <c r="W47" s="304"/>
      <c r="X47" s="304"/>
      <c r="Y47" s="304"/>
      <c r="Z47" s="304"/>
      <c r="AA47" s="304"/>
      <c r="AB47" s="304"/>
      <c r="AC47" s="304"/>
      <c r="AD47" s="304"/>
      <c r="AE47" s="304"/>
      <c r="AF47" s="304"/>
      <c r="AG47" s="304"/>
      <c r="AH47" s="304"/>
      <c r="AI47" s="304"/>
      <c r="AJ47" s="304"/>
      <c r="AK47" s="304"/>
      <c r="AL47" s="303"/>
      <c r="AM47" s="303"/>
      <c r="AN47" s="302"/>
    </row>
    <row r="48" spans="1:58" s="17" customFormat="1" ht="92.25" customHeight="1" x14ac:dyDescent="0.2">
      <c r="A48" s="301"/>
      <c r="B48" s="33"/>
      <c r="C48" s="198"/>
      <c r="D48" s="300"/>
      <c r="E48" s="300"/>
      <c r="F48" s="299"/>
      <c r="G48" s="298">
        <v>4502003</v>
      </c>
      <c r="H48" s="211" t="s">
        <v>163</v>
      </c>
      <c r="I48" s="245" t="s">
        <v>163</v>
      </c>
      <c r="J48" s="200">
        <v>2</v>
      </c>
      <c r="K48" s="55" t="s">
        <v>168</v>
      </c>
      <c r="L48" s="297" t="s">
        <v>167</v>
      </c>
      <c r="M48" s="245" t="s">
        <v>166</v>
      </c>
      <c r="N48" s="296">
        <f>(S48)/(O15+O17+O19+O21+O37+O46+O48)</f>
        <v>3.5535253562301249E-3</v>
      </c>
      <c r="O48" s="295">
        <f>+S48</f>
        <v>24027729.16</v>
      </c>
      <c r="P48" s="62" t="s">
        <v>165</v>
      </c>
      <c r="Q48" s="62" t="s">
        <v>164</v>
      </c>
      <c r="R48" s="211" t="s">
        <v>163</v>
      </c>
      <c r="S48" s="295">
        <v>24027729.16</v>
      </c>
      <c r="T48" s="214" t="s">
        <v>59</v>
      </c>
      <c r="U48" s="62" t="s">
        <v>162</v>
      </c>
      <c r="V48" s="294">
        <v>295972</v>
      </c>
      <c r="W48" s="294">
        <v>285580</v>
      </c>
      <c r="X48" s="294">
        <v>135545</v>
      </c>
      <c r="Y48" s="294">
        <v>44254</v>
      </c>
      <c r="Z48" s="294">
        <v>309146</v>
      </c>
      <c r="AA48" s="294">
        <v>92607</v>
      </c>
      <c r="AB48" s="294">
        <v>2145</v>
      </c>
      <c r="AC48" s="294">
        <v>12718</v>
      </c>
      <c r="AD48" s="294">
        <v>26</v>
      </c>
      <c r="AE48" s="294">
        <v>37</v>
      </c>
      <c r="AF48" s="294">
        <v>0</v>
      </c>
      <c r="AG48" s="294">
        <v>0</v>
      </c>
      <c r="AH48" s="294">
        <v>44350</v>
      </c>
      <c r="AI48" s="294">
        <v>21944</v>
      </c>
      <c r="AJ48" s="294">
        <v>75687</v>
      </c>
      <c r="AK48" s="294">
        <f>+V48+W48</f>
        <v>581552</v>
      </c>
      <c r="AL48" s="166">
        <v>43832</v>
      </c>
      <c r="AM48" s="91">
        <v>44195</v>
      </c>
      <c r="AN48" s="88" t="s">
        <v>161</v>
      </c>
    </row>
    <row r="49" spans="1:40" s="17" customFormat="1" ht="27" customHeight="1" x14ac:dyDescent="0.2">
      <c r="A49" s="293"/>
      <c r="B49" s="207"/>
      <c r="C49" s="208"/>
      <c r="D49" s="292"/>
      <c r="E49" s="292"/>
      <c r="F49" s="291"/>
      <c r="G49" s="291"/>
      <c r="H49" s="98"/>
      <c r="I49" s="99"/>
      <c r="J49" s="200"/>
      <c r="K49" s="100"/>
      <c r="L49" s="100"/>
      <c r="M49" s="98"/>
      <c r="N49" s="101"/>
      <c r="O49" s="290">
        <f>SUM(O11:O48)</f>
        <v>11377317547.620001</v>
      </c>
      <c r="P49" s="53"/>
      <c r="Q49" s="53"/>
      <c r="R49" s="54"/>
      <c r="S49" s="290">
        <f>SUM(S11:S48)</f>
        <v>11377317547.620001</v>
      </c>
      <c r="T49" s="290"/>
      <c r="U49" s="290"/>
      <c r="V49" s="290"/>
      <c r="W49" s="290"/>
      <c r="X49" s="290"/>
      <c r="Y49" s="290"/>
      <c r="Z49" s="290"/>
      <c r="AA49" s="290"/>
      <c r="AB49" s="290"/>
      <c r="AC49" s="290"/>
      <c r="AD49" s="290"/>
      <c r="AE49" s="290"/>
      <c r="AF49" s="290"/>
      <c r="AG49" s="290"/>
      <c r="AH49" s="290"/>
      <c r="AI49" s="290"/>
      <c r="AJ49" s="290"/>
      <c r="AK49" s="290"/>
      <c r="AL49" s="166"/>
      <c r="AM49" s="106"/>
      <c r="AN49" s="107"/>
    </row>
    <row r="51" spans="1:40" ht="27" customHeight="1" x14ac:dyDescent="0.2">
      <c r="Q51" s="289"/>
    </row>
    <row r="52" spans="1:40" ht="27" customHeight="1" x14ac:dyDescent="0.2">
      <c r="C52" s="288"/>
      <c r="D52" s="287"/>
      <c r="E52" s="207"/>
      <c r="F52" s="207"/>
      <c r="G52" s="207"/>
      <c r="H52" s="33"/>
      <c r="I52" s="286"/>
    </row>
    <row r="53" spans="1:40" ht="27" customHeight="1" x14ac:dyDescent="0.25">
      <c r="C53" s="285" t="s">
        <v>160</v>
      </c>
      <c r="D53" s="219"/>
      <c r="E53" s="17"/>
      <c r="F53" s="17"/>
      <c r="G53" s="17"/>
      <c r="H53" s="17"/>
    </row>
    <row r="54" spans="1:40" ht="27" customHeight="1" x14ac:dyDescent="0.25">
      <c r="C54" s="234" t="s">
        <v>159</v>
      </c>
      <c r="D54" s="219"/>
      <c r="E54" s="17"/>
      <c r="F54" s="17"/>
      <c r="G54" s="17"/>
      <c r="H54" s="17"/>
    </row>
  </sheetData>
  <sheetProtection password="A60F" sheet="1" objects="1" scenarios="1"/>
  <mergeCells count="133">
    <mergeCell ref="AG39:AG43"/>
    <mergeCell ref="AN39:AN43"/>
    <mergeCell ref="AB34:AB35"/>
    <mergeCell ref="AC34:AC35"/>
    <mergeCell ref="AD34:AD35"/>
    <mergeCell ref="AH39:AH43"/>
    <mergeCell ref="AI39:AI43"/>
    <mergeCell ref="AJ39:AJ43"/>
    <mergeCell ref="AK39:AK43"/>
    <mergeCell ref="AL39:AL43"/>
    <mergeCell ref="AM39:AM43"/>
    <mergeCell ref="AK34:AK35"/>
    <mergeCell ref="AL34:AL35"/>
    <mergeCell ref="AM34:AM35"/>
    <mergeCell ref="AI34:AI35"/>
    <mergeCell ref="AJ34:AJ35"/>
    <mergeCell ref="X39:X43"/>
    <mergeCell ref="Y39:Y43"/>
    <mergeCell ref="Z39:Z43"/>
    <mergeCell ref="AA39:AA43"/>
    <mergeCell ref="AB39:AB43"/>
    <mergeCell ref="AC39:AC43"/>
    <mergeCell ref="AD39:AD43"/>
    <mergeCell ref="AE39:AE43"/>
    <mergeCell ref="AF39:AF43"/>
    <mergeCell ref="K39:K43"/>
    <mergeCell ref="L39:L43"/>
    <mergeCell ref="M39:M43"/>
    <mergeCell ref="P39:P43"/>
    <mergeCell ref="Q39:Q43"/>
    <mergeCell ref="T39:T43"/>
    <mergeCell ref="U39:U43"/>
    <mergeCell ref="V39:V43"/>
    <mergeCell ref="W39:W43"/>
    <mergeCell ref="AL29:AL30"/>
    <mergeCell ref="AM29:AM30"/>
    <mergeCell ref="AN29:AN30"/>
    <mergeCell ref="AI29:AI30"/>
    <mergeCell ref="AJ29:AJ30"/>
    <mergeCell ref="AK29:AK30"/>
    <mergeCell ref="AN34:AN35"/>
    <mergeCell ref="G34:G35"/>
    <mergeCell ref="H34:H35"/>
    <mergeCell ref="I34:I35"/>
    <mergeCell ref="J34:J35"/>
    <mergeCell ref="K34:K35"/>
    <mergeCell ref="L34:L35"/>
    <mergeCell ref="M34:M35"/>
    <mergeCell ref="N34:N35"/>
    <mergeCell ref="J29:J30"/>
    <mergeCell ref="K29:K30"/>
    <mergeCell ref="L29:L30"/>
    <mergeCell ref="M29:M30"/>
    <mergeCell ref="N29:N30"/>
    <mergeCell ref="O34:O35"/>
    <mergeCell ref="P34:P35"/>
    <mergeCell ref="Q34:Q35"/>
    <mergeCell ref="R34:R35"/>
    <mergeCell ref="T34:T35"/>
    <mergeCell ref="U34:U35"/>
    <mergeCell ref="V34:V35"/>
    <mergeCell ref="W34:W35"/>
    <mergeCell ref="X34:X35"/>
    <mergeCell ref="Y34:Y35"/>
    <mergeCell ref="Z34:Z35"/>
    <mergeCell ref="AA34:AA35"/>
    <mergeCell ref="AC29:AC30"/>
    <mergeCell ref="T29:T30"/>
    <mergeCell ref="U29:U30"/>
    <mergeCell ref="V29:V30"/>
    <mergeCell ref="W29:W30"/>
    <mergeCell ref="X29:X30"/>
    <mergeCell ref="Y29:Y30"/>
    <mergeCell ref="Z29:Z30"/>
    <mergeCell ref="AA29:AA30"/>
    <mergeCell ref="AB29:AB30"/>
    <mergeCell ref="AD29:AD30"/>
    <mergeCell ref="AE29:AE30"/>
    <mergeCell ref="AF29:AF30"/>
    <mergeCell ref="AG29:AG30"/>
    <mergeCell ref="AH29:AH30"/>
    <mergeCell ref="AE34:AE35"/>
    <mergeCell ref="AF34:AF35"/>
    <mergeCell ref="AG34:AG35"/>
    <mergeCell ref="AH34:AH35"/>
    <mergeCell ref="O29:O30"/>
    <mergeCell ref="P29:P30"/>
    <mergeCell ref="Q29:Q30"/>
    <mergeCell ref="R29:R30"/>
    <mergeCell ref="D17:F17"/>
    <mergeCell ref="D19:F19"/>
    <mergeCell ref="D21:F21"/>
    <mergeCell ref="D24:F24"/>
    <mergeCell ref="D26:F26"/>
    <mergeCell ref="D29:F29"/>
    <mergeCell ref="G29:G30"/>
    <mergeCell ref="H29:H30"/>
    <mergeCell ref="I29:I30"/>
    <mergeCell ref="D30:F30"/>
    <mergeCell ref="AL7:AL8"/>
    <mergeCell ref="AM7:AM8"/>
    <mergeCell ref="AN7:AN8"/>
    <mergeCell ref="D11:F11"/>
    <mergeCell ref="D13:F13"/>
    <mergeCell ref="D15:F15"/>
    <mergeCell ref="U7:U8"/>
    <mergeCell ref="V7:W7"/>
    <mergeCell ref="X7:AA7"/>
    <mergeCell ref="AB7:AG7"/>
    <mergeCell ref="A1:AL4"/>
    <mergeCell ref="A5:J6"/>
    <mergeCell ref="K5:AN5"/>
    <mergeCell ref="V6:AK6"/>
    <mergeCell ref="A7:A8"/>
    <mergeCell ref="B7:C8"/>
    <mergeCell ref="D7:D8"/>
    <mergeCell ref="E7:F8"/>
    <mergeCell ref="G7:G8"/>
    <mergeCell ref="H7:H8"/>
    <mergeCell ref="I7:I8"/>
    <mergeCell ref="J7:J8"/>
    <mergeCell ref="K7:K8"/>
    <mergeCell ref="L7:L8"/>
    <mergeCell ref="M7:M8"/>
    <mergeCell ref="N7:N8"/>
    <mergeCell ref="AH7:AJ7"/>
    <mergeCell ref="AK7:AK8"/>
    <mergeCell ref="O7:O8"/>
    <mergeCell ref="P7:P8"/>
    <mergeCell ref="Q7:Q8"/>
    <mergeCell ref="R7:R8"/>
    <mergeCell ref="S7:S8"/>
    <mergeCell ref="T7:T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002060"/>
  </sheetPr>
  <dimension ref="A1:BE52"/>
  <sheetViews>
    <sheetView showGridLines="0" zoomScale="60" zoomScaleNormal="60" workbookViewId="0">
      <selection sqref="A1:AL4"/>
    </sheetView>
  </sheetViews>
  <sheetFormatPr baseColWidth="10" defaultColWidth="11.42578125" defaultRowHeight="27" customHeight="1" x14ac:dyDescent="0.2"/>
  <cols>
    <col min="1" max="1" width="13.85546875" style="108" customWidth="1"/>
    <col min="2" max="2" width="5.7109375" style="3" customWidth="1"/>
    <col min="3" max="3" width="14.5703125" style="3" customWidth="1"/>
    <col min="4" max="4" width="14.7109375" style="3" customWidth="1"/>
    <col min="5" max="5" width="10" style="3" customWidth="1"/>
    <col min="6" max="6" width="7.42578125" style="3" customWidth="1"/>
    <col min="7" max="7" width="18" style="284" customWidth="1"/>
    <col min="8" max="8" width="35.28515625" style="280" customWidth="1"/>
    <col min="9" max="9" width="37.28515625" style="280" customWidth="1"/>
    <col min="10" max="10" width="22.140625" style="2" customWidth="1"/>
    <col min="11" max="11" width="40.140625" style="110" customWidth="1"/>
    <col min="12" max="12" width="21.85546875" style="110" customWidth="1"/>
    <col min="13" max="13" width="28.42578125" style="280" customWidth="1"/>
    <col min="14" max="14" width="15.28515625" style="111" customWidth="1"/>
    <col min="15" max="15" width="28.85546875" style="112" customWidth="1"/>
    <col min="16" max="16" width="33" style="280" customWidth="1"/>
    <col min="17" max="17" width="52.42578125" style="280" customWidth="1"/>
    <col min="18" max="18" width="28" style="280" customWidth="1"/>
    <col min="19" max="19" width="26.5703125" style="120" customWidth="1"/>
    <col min="20" max="20" width="19.42578125" style="114" customWidth="1"/>
    <col min="21" max="21" width="25" style="115" customWidth="1"/>
    <col min="22" max="22" width="11.5703125" style="284" customWidth="1"/>
    <col min="23" max="23" width="12" style="284" customWidth="1"/>
    <col min="24" max="24" width="11" style="284" customWidth="1"/>
    <col min="25" max="25" width="10.140625" style="284" customWidth="1"/>
    <col min="26" max="26" width="11.7109375" style="284" customWidth="1"/>
    <col min="27" max="27" width="10" style="284" customWidth="1"/>
    <col min="28" max="28" width="8.5703125" style="284" customWidth="1"/>
    <col min="29" max="29" width="9.140625" style="284" customWidth="1"/>
    <col min="30" max="30" width="7.5703125" style="284" customWidth="1"/>
    <col min="31" max="33" width="7.140625" style="284" customWidth="1"/>
    <col min="34" max="34" width="8.85546875" style="284" customWidth="1"/>
    <col min="35" max="35" width="9.42578125" style="284" customWidth="1"/>
    <col min="36" max="36" width="10.140625" style="284" customWidth="1"/>
    <col min="37" max="37" width="12" style="284" customWidth="1"/>
    <col min="38" max="38" width="17.85546875" style="471" customWidth="1"/>
    <col min="39" max="39" width="22.7109375" style="117" customWidth="1"/>
    <col min="40" max="40" width="25.140625" style="118" customWidth="1"/>
    <col min="41" max="16384" width="11.42578125" style="3"/>
  </cols>
  <sheetData>
    <row r="1" spans="1:57" ht="21" customHeight="1" x14ac:dyDescent="0.2">
      <c r="A1" s="1290" t="s">
        <v>1412</v>
      </c>
      <c r="B1" s="1291"/>
      <c r="C1" s="1291"/>
      <c r="D1" s="1291"/>
      <c r="E1" s="1291"/>
      <c r="F1" s="1291"/>
      <c r="G1" s="1291"/>
      <c r="H1" s="1291"/>
      <c r="I1" s="1291"/>
      <c r="J1" s="1291"/>
      <c r="K1" s="1291"/>
      <c r="L1" s="1291"/>
      <c r="M1" s="1291"/>
      <c r="N1" s="1291"/>
      <c r="O1" s="1291"/>
      <c r="P1" s="1291"/>
      <c r="Q1" s="1291"/>
      <c r="R1" s="1291"/>
      <c r="S1" s="1291"/>
      <c r="T1" s="1291"/>
      <c r="U1" s="1291"/>
      <c r="V1" s="1291"/>
      <c r="W1" s="1291"/>
      <c r="X1" s="1291"/>
      <c r="Y1" s="1291"/>
      <c r="Z1" s="1291"/>
      <c r="AA1" s="1291"/>
      <c r="AB1" s="1291"/>
      <c r="AC1" s="1291"/>
      <c r="AD1" s="1291"/>
      <c r="AE1" s="1291"/>
      <c r="AF1" s="1291"/>
      <c r="AG1" s="1291"/>
      <c r="AH1" s="1291"/>
      <c r="AI1" s="1291"/>
      <c r="AJ1" s="1291"/>
      <c r="AK1" s="1291"/>
      <c r="AL1" s="1102"/>
      <c r="AM1" s="7" t="s">
        <v>1</v>
      </c>
      <c r="AN1" s="397" t="s">
        <v>2</v>
      </c>
      <c r="AO1" s="2"/>
      <c r="AP1" s="2"/>
      <c r="AQ1" s="2"/>
      <c r="AR1" s="2"/>
      <c r="AS1" s="2"/>
      <c r="AT1" s="2"/>
      <c r="AU1" s="2"/>
      <c r="AV1" s="2"/>
      <c r="AW1" s="2"/>
      <c r="AX1" s="2"/>
      <c r="AY1" s="2"/>
      <c r="AZ1" s="2"/>
      <c r="BA1" s="2"/>
      <c r="BB1" s="2"/>
      <c r="BC1" s="2"/>
      <c r="BD1" s="2"/>
      <c r="BE1" s="2"/>
    </row>
    <row r="2" spans="1:57" ht="21" customHeight="1" x14ac:dyDescent="0.2">
      <c r="A2" s="1291"/>
      <c r="B2" s="1291"/>
      <c r="C2" s="1291"/>
      <c r="D2" s="1291"/>
      <c r="E2" s="1291"/>
      <c r="F2" s="1291"/>
      <c r="G2" s="1291"/>
      <c r="H2" s="1291"/>
      <c r="I2" s="1291"/>
      <c r="J2" s="1291"/>
      <c r="K2" s="1291"/>
      <c r="L2" s="1291"/>
      <c r="M2" s="1291"/>
      <c r="N2" s="1291"/>
      <c r="O2" s="1291"/>
      <c r="P2" s="1291"/>
      <c r="Q2" s="1291"/>
      <c r="R2" s="1291"/>
      <c r="S2" s="1291"/>
      <c r="T2" s="1291"/>
      <c r="U2" s="1291"/>
      <c r="V2" s="1291"/>
      <c r="W2" s="1291"/>
      <c r="X2" s="1291"/>
      <c r="Y2" s="1291"/>
      <c r="Z2" s="1291"/>
      <c r="AA2" s="1291"/>
      <c r="AB2" s="1291"/>
      <c r="AC2" s="1291"/>
      <c r="AD2" s="1291"/>
      <c r="AE2" s="1291"/>
      <c r="AF2" s="1291"/>
      <c r="AG2" s="1291"/>
      <c r="AH2" s="1291"/>
      <c r="AI2" s="1291"/>
      <c r="AJ2" s="1291"/>
      <c r="AK2" s="1291"/>
      <c r="AL2" s="1102"/>
      <c r="AM2" s="7" t="s">
        <v>3</v>
      </c>
      <c r="AN2" s="397" t="s">
        <v>4</v>
      </c>
      <c r="AO2" s="2"/>
      <c r="AP2" s="2"/>
      <c r="AQ2" s="2"/>
      <c r="AR2" s="2"/>
      <c r="AS2" s="2"/>
      <c r="AT2" s="2"/>
      <c r="AU2" s="2"/>
      <c r="AV2" s="2"/>
      <c r="AW2" s="2"/>
      <c r="AX2" s="2"/>
      <c r="AY2" s="2"/>
      <c r="AZ2" s="2"/>
      <c r="BA2" s="2"/>
      <c r="BB2" s="2"/>
      <c r="BC2" s="2"/>
      <c r="BD2" s="2"/>
      <c r="BE2" s="2"/>
    </row>
    <row r="3" spans="1:57" ht="21" customHeight="1" x14ac:dyDescent="0.2">
      <c r="A3" s="1291"/>
      <c r="B3" s="1291"/>
      <c r="C3" s="1291"/>
      <c r="D3" s="1291"/>
      <c r="E3" s="1291"/>
      <c r="F3" s="1291"/>
      <c r="G3" s="1291"/>
      <c r="H3" s="1291"/>
      <c r="I3" s="1291"/>
      <c r="J3" s="1291"/>
      <c r="K3" s="1291"/>
      <c r="L3" s="1291"/>
      <c r="M3" s="1291"/>
      <c r="N3" s="1291"/>
      <c r="O3" s="1291"/>
      <c r="P3" s="1291"/>
      <c r="Q3" s="1291"/>
      <c r="R3" s="1291"/>
      <c r="S3" s="1291"/>
      <c r="T3" s="1291"/>
      <c r="U3" s="1291"/>
      <c r="V3" s="1291"/>
      <c r="W3" s="1291"/>
      <c r="X3" s="1291"/>
      <c r="Y3" s="1291"/>
      <c r="Z3" s="1291"/>
      <c r="AA3" s="1291"/>
      <c r="AB3" s="1291"/>
      <c r="AC3" s="1291"/>
      <c r="AD3" s="1291"/>
      <c r="AE3" s="1291"/>
      <c r="AF3" s="1291"/>
      <c r="AG3" s="1291"/>
      <c r="AH3" s="1291"/>
      <c r="AI3" s="1291"/>
      <c r="AJ3" s="1291"/>
      <c r="AK3" s="1291"/>
      <c r="AL3" s="1102"/>
      <c r="AM3" s="7" t="s">
        <v>5</v>
      </c>
      <c r="AN3" s="398" t="s">
        <v>6</v>
      </c>
      <c r="AO3" s="2"/>
      <c r="AP3" s="2"/>
      <c r="AQ3" s="2"/>
      <c r="AR3" s="2"/>
      <c r="AS3" s="2"/>
      <c r="AT3" s="2"/>
      <c r="AU3" s="2"/>
      <c r="AV3" s="2"/>
      <c r="AW3" s="2"/>
      <c r="AX3" s="2"/>
      <c r="AY3" s="2"/>
      <c r="AZ3" s="2"/>
      <c r="BA3" s="2"/>
      <c r="BB3" s="2"/>
      <c r="BC3" s="2"/>
      <c r="BD3" s="2"/>
      <c r="BE3" s="2"/>
    </row>
    <row r="4" spans="1:57" ht="21" customHeight="1" x14ac:dyDescent="0.2">
      <c r="A4" s="1103"/>
      <c r="B4" s="1103"/>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103"/>
      <c r="AL4" s="1104"/>
      <c r="AM4" s="7" t="s">
        <v>7</v>
      </c>
      <c r="AN4" s="399" t="s">
        <v>8</v>
      </c>
      <c r="AO4" s="2"/>
      <c r="AP4" s="2"/>
      <c r="AQ4" s="2"/>
      <c r="AR4" s="2"/>
      <c r="AS4" s="2"/>
      <c r="AT4" s="2"/>
      <c r="AU4" s="2"/>
      <c r="AV4" s="2"/>
      <c r="AW4" s="2"/>
      <c r="AX4" s="2"/>
      <c r="AY4" s="2"/>
      <c r="AZ4" s="2"/>
      <c r="BA4" s="2"/>
      <c r="BB4" s="2"/>
      <c r="BC4" s="2"/>
      <c r="BD4" s="2"/>
      <c r="BE4" s="2"/>
    </row>
    <row r="5" spans="1:57" s="17" customFormat="1" ht="27" customHeight="1" x14ac:dyDescent="0.2">
      <c r="A5" s="1105" t="s">
        <v>9</v>
      </c>
      <c r="B5" s="1105"/>
      <c r="C5" s="1105"/>
      <c r="D5" s="1105"/>
      <c r="E5" s="1105"/>
      <c r="F5" s="1105"/>
      <c r="G5" s="1105"/>
      <c r="H5" s="1105"/>
      <c r="I5" s="1105"/>
      <c r="J5" s="1105"/>
      <c r="K5" s="1173" t="s">
        <v>10</v>
      </c>
      <c r="L5" s="1173"/>
      <c r="M5" s="1173"/>
      <c r="N5" s="1173"/>
      <c r="O5" s="1173"/>
      <c r="P5" s="1173"/>
      <c r="Q5" s="1173"/>
      <c r="R5" s="1173"/>
      <c r="S5" s="1173"/>
      <c r="T5" s="1173"/>
      <c r="U5" s="1173"/>
      <c r="V5" s="1173"/>
      <c r="W5" s="1173"/>
      <c r="X5" s="1173"/>
      <c r="Y5" s="1173"/>
      <c r="Z5" s="1173"/>
      <c r="AA5" s="1173"/>
      <c r="AB5" s="1173"/>
      <c r="AC5" s="1173"/>
      <c r="AD5" s="1173"/>
      <c r="AE5" s="1173"/>
      <c r="AF5" s="1173"/>
      <c r="AG5" s="1173"/>
      <c r="AH5" s="1173"/>
      <c r="AI5" s="1173"/>
      <c r="AJ5" s="1173"/>
      <c r="AK5" s="1173"/>
      <c r="AL5" s="1173"/>
      <c r="AM5" s="1173"/>
      <c r="AN5" s="1173"/>
      <c r="AO5" s="16"/>
      <c r="AP5" s="16"/>
      <c r="AQ5" s="16"/>
      <c r="AR5" s="16"/>
      <c r="AS5" s="16"/>
      <c r="AT5" s="16"/>
      <c r="AU5" s="16"/>
      <c r="AV5" s="16"/>
      <c r="AW5" s="16"/>
      <c r="AX5" s="16"/>
      <c r="AY5" s="16"/>
      <c r="AZ5" s="16"/>
      <c r="BA5" s="16"/>
      <c r="BB5" s="16"/>
      <c r="BC5" s="16"/>
      <c r="BD5" s="16"/>
      <c r="BE5" s="16"/>
    </row>
    <row r="6" spans="1:57" s="17" customFormat="1" ht="27" customHeight="1" x14ac:dyDescent="0.2">
      <c r="A6" s="1106"/>
      <c r="B6" s="1106"/>
      <c r="C6" s="1106"/>
      <c r="D6" s="1106"/>
      <c r="E6" s="1106"/>
      <c r="F6" s="1106"/>
      <c r="G6" s="1106"/>
      <c r="H6" s="1106"/>
      <c r="I6" s="1106"/>
      <c r="J6" s="1106"/>
      <c r="K6" s="396"/>
      <c r="L6" s="133"/>
      <c r="M6" s="395"/>
      <c r="N6" s="8"/>
      <c r="O6" s="133"/>
      <c r="P6" s="395"/>
      <c r="Q6" s="395"/>
      <c r="R6" s="395"/>
      <c r="S6" s="133"/>
      <c r="T6" s="133"/>
      <c r="U6" s="133"/>
      <c r="V6" s="1174" t="s">
        <v>11</v>
      </c>
      <c r="W6" s="1106"/>
      <c r="X6" s="1106"/>
      <c r="Y6" s="1106"/>
      <c r="Z6" s="1106"/>
      <c r="AA6" s="1106"/>
      <c r="AB6" s="1106"/>
      <c r="AC6" s="1106"/>
      <c r="AD6" s="1106"/>
      <c r="AE6" s="1106"/>
      <c r="AF6" s="1106"/>
      <c r="AG6" s="1106"/>
      <c r="AH6" s="1106"/>
      <c r="AI6" s="1106"/>
      <c r="AJ6" s="1172"/>
      <c r="AK6" s="8"/>
      <c r="AL6" s="8"/>
      <c r="AM6" s="8"/>
      <c r="AN6" s="134"/>
      <c r="AO6" s="16"/>
      <c r="AP6" s="16"/>
      <c r="AQ6" s="16"/>
      <c r="AR6" s="16"/>
      <c r="AS6" s="16"/>
      <c r="AT6" s="16"/>
      <c r="AU6" s="16"/>
      <c r="AV6" s="16"/>
      <c r="AW6" s="16"/>
      <c r="AX6" s="16"/>
      <c r="AY6" s="16"/>
      <c r="AZ6" s="16"/>
      <c r="BA6" s="16"/>
      <c r="BB6" s="16"/>
      <c r="BC6" s="16"/>
      <c r="BD6" s="16"/>
      <c r="BE6" s="16"/>
    </row>
    <row r="7" spans="1:57" s="17" customFormat="1" ht="39.75" customHeight="1" x14ac:dyDescent="0.2">
      <c r="A7" s="1111" t="s">
        <v>12</v>
      </c>
      <c r="B7" s="1096" t="s">
        <v>13</v>
      </c>
      <c r="C7" s="1113"/>
      <c r="D7" s="1113" t="s">
        <v>12</v>
      </c>
      <c r="E7" s="1096" t="s">
        <v>14</v>
      </c>
      <c r="F7" s="1113"/>
      <c r="G7" s="1113" t="s">
        <v>12</v>
      </c>
      <c r="H7" s="1096" t="s">
        <v>15</v>
      </c>
      <c r="I7" s="1115" t="s">
        <v>16</v>
      </c>
      <c r="J7" s="1115" t="s">
        <v>17</v>
      </c>
      <c r="K7" s="1115" t="s">
        <v>18</v>
      </c>
      <c r="L7" s="1115" t="s">
        <v>19</v>
      </c>
      <c r="M7" s="1115" t="s">
        <v>10</v>
      </c>
      <c r="N7" s="1098" t="s">
        <v>20</v>
      </c>
      <c r="O7" s="1094" t="s">
        <v>21</v>
      </c>
      <c r="P7" s="1096" t="s">
        <v>22</v>
      </c>
      <c r="Q7" s="1096" t="s">
        <v>23</v>
      </c>
      <c r="R7" s="1115" t="s">
        <v>24</v>
      </c>
      <c r="S7" s="1117" t="s">
        <v>21</v>
      </c>
      <c r="T7" s="1288" t="s">
        <v>12</v>
      </c>
      <c r="U7" s="1115" t="s">
        <v>25</v>
      </c>
      <c r="V7" s="1127" t="s">
        <v>26</v>
      </c>
      <c r="W7" s="1127"/>
      <c r="X7" s="1128" t="s">
        <v>27</v>
      </c>
      <c r="Y7" s="1128"/>
      <c r="Z7" s="1128"/>
      <c r="AA7" s="1128"/>
      <c r="AB7" s="1129" t="s">
        <v>28</v>
      </c>
      <c r="AC7" s="1130"/>
      <c r="AD7" s="1130"/>
      <c r="AE7" s="1130"/>
      <c r="AF7" s="1130"/>
      <c r="AG7" s="1131"/>
      <c r="AH7" s="1128" t="s">
        <v>29</v>
      </c>
      <c r="AI7" s="1128"/>
      <c r="AJ7" s="1128"/>
      <c r="AK7" s="15" t="s">
        <v>30</v>
      </c>
      <c r="AL7" s="1132" t="s">
        <v>31</v>
      </c>
      <c r="AM7" s="1132" t="s">
        <v>32</v>
      </c>
      <c r="AN7" s="1149" t="s">
        <v>33</v>
      </c>
      <c r="AO7" s="16"/>
      <c r="AP7" s="16"/>
      <c r="AQ7" s="16"/>
      <c r="AR7" s="16"/>
      <c r="AS7" s="16"/>
      <c r="AT7" s="16"/>
      <c r="AU7" s="16"/>
      <c r="AV7" s="16"/>
      <c r="AW7" s="16"/>
      <c r="AX7" s="16"/>
      <c r="AY7" s="16"/>
      <c r="AZ7" s="16"/>
      <c r="BA7" s="16"/>
      <c r="BB7" s="16"/>
      <c r="BC7" s="16"/>
      <c r="BD7" s="16"/>
      <c r="BE7" s="16"/>
    </row>
    <row r="8" spans="1:57" s="17" customFormat="1" ht="120" customHeight="1" x14ac:dyDescent="0.2">
      <c r="A8" s="1112"/>
      <c r="B8" s="1097"/>
      <c r="C8" s="1114"/>
      <c r="D8" s="1114"/>
      <c r="E8" s="1097"/>
      <c r="F8" s="1114"/>
      <c r="G8" s="1114"/>
      <c r="H8" s="1097"/>
      <c r="I8" s="1116"/>
      <c r="J8" s="1116"/>
      <c r="K8" s="1116"/>
      <c r="L8" s="1116"/>
      <c r="M8" s="1116"/>
      <c r="N8" s="1099"/>
      <c r="O8" s="1095"/>
      <c r="P8" s="1097"/>
      <c r="Q8" s="1097"/>
      <c r="R8" s="1116"/>
      <c r="S8" s="1118"/>
      <c r="T8" s="1289"/>
      <c r="U8" s="1116"/>
      <c r="V8" s="19" t="s">
        <v>34</v>
      </c>
      <c r="W8" s="20" t="s">
        <v>35</v>
      </c>
      <c r="X8" s="21" t="s">
        <v>36</v>
      </c>
      <c r="Y8" s="21" t="s">
        <v>37</v>
      </c>
      <c r="Z8" s="21" t="s">
        <v>274</v>
      </c>
      <c r="AA8" s="21" t="s">
        <v>39</v>
      </c>
      <c r="AB8" s="21" t="s">
        <v>40</v>
      </c>
      <c r="AC8" s="21" t="s">
        <v>41</v>
      </c>
      <c r="AD8" s="21" t="s">
        <v>42</v>
      </c>
      <c r="AE8" s="21" t="s">
        <v>43</v>
      </c>
      <c r="AF8" s="21" t="s">
        <v>44</v>
      </c>
      <c r="AG8" s="21" t="s">
        <v>45</v>
      </c>
      <c r="AH8" s="21" t="s">
        <v>46</v>
      </c>
      <c r="AI8" s="21" t="s">
        <v>47</v>
      </c>
      <c r="AJ8" s="21" t="s">
        <v>48</v>
      </c>
      <c r="AK8" s="21" t="s">
        <v>30</v>
      </c>
      <c r="AL8" s="1133"/>
      <c r="AM8" s="1133"/>
      <c r="AN8" s="1150"/>
      <c r="AO8" s="16"/>
      <c r="AP8" s="16"/>
      <c r="AQ8" s="16"/>
      <c r="AR8" s="16"/>
      <c r="AS8" s="16"/>
      <c r="AT8" s="16"/>
      <c r="AU8" s="16"/>
      <c r="AV8" s="16"/>
      <c r="AW8" s="16"/>
      <c r="AX8" s="16"/>
      <c r="AY8" s="16"/>
      <c r="AZ8" s="16"/>
      <c r="BA8" s="16"/>
      <c r="BB8" s="16"/>
      <c r="BC8" s="16"/>
      <c r="BD8" s="16"/>
      <c r="BE8" s="16"/>
    </row>
    <row r="9" spans="1:57" s="17" customFormat="1" ht="27" customHeight="1" x14ac:dyDescent="0.2">
      <c r="A9" s="401">
        <v>1</v>
      </c>
      <c r="B9" s="402" t="s">
        <v>275</v>
      </c>
      <c r="C9" s="402"/>
      <c r="D9" s="403"/>
      <c r="E9" s="403"/>
      <c r="F9" s="403"/>
      <c r="G9" s="404"/>
      <c r="H9" s="334"/>
      <c r="I9" s="334"/>
      <c r="J9" s="405"/>
      <c r="K9" s="327"/>
      <c r="L9" s="327"/>
      <c r="M9" s="328"/>
      <c r="N9" s="333"/>
      <c r="O9" s="332"/>
      <c r="P9" s="328"/>
      <c r="Q9" s="328"/>
      <c r="R9" s="328"/>
      <c r="S9" s="330"/>
      <c r="T9" s="329"/>
      <c r="U9" s="327"/>
      <c r="V9" s="327"/>
      <c r="W9" s="327"/>
      <c r="X9" s="327"/>
      <c r="Y9" s="327"/>
      <c r="Z9" s="327"/>
      <c r="AA9" s="327"/>
      <c r="AB9" s="327"/>
      <c r="AC9" s="327"/>
      <c r="AD9" s="327"/>
      <c r="AE9" s="327"/>
      <c r="AF9" s="327"/>
      <c r="AG9" s="327"/>
      <c r="AH9" s="327"/>
      <c r="AI9" s="327"/>
      <c r="AJ9" s="327"/>
      <c r="AK9" s="327"/>
      <c r="AL9" s="326"/>
      <c r="AM9" s="326"/>
      <c r="AN9" s="140"/>
      <c r="AO9" s="16"/>
      <c r="AP9" s="16"/>
      <c r="AQ9" s="16"/>
      <c r="AR9" s="16"/>
      <c r="AS9" s="16"/>
      <c r="AT9" s="16"/>
      <c r="AU9" s="16"/>
      <c r="AV9" s="16"/>
      <c r="AW9" s="16"/>
      <c r="AX9" s="16"/>
      <c r="AY9" s="16"/>
      <c r="AZ9" s="16"/>
      <c r="BA9" s="16"/>
      <c r="BB9" s="16"/>
      <c r="BC9" s="16"/>
      <c r="BD9" s="16"/>
      <c r="BE9" s="16"/>
    </row>
    <row r="10" spans="1:57" s="16" customFormat="1" ht="27" customHeight="1" x14ac:dyDescent="0.2">
      <c r="A10" s="34"/>
      <c r="B10" s="324"/>
      <c r="C10" s="323"/>
      <c r="D10" s="406">
        <v>1</v>
      </c>
      <c r="E10" s="407" t="s">
        <v>270</v>
      </c>
      <c r="F10" s="408"/>
      <c r="G10" s="148"/>
      <c r="H10" s="409"/>
      <c r="I10" s="409"/>
      <c r="J10" s="145"/>
      <c r="K10" s="148"/>
      <c r="L10" s="148"/>
      <c r="M10" s="409"/>
      <c r="N10" s="149"/>
      <c r="O10" s="150"/>
      <c r="P10" s="409"/>
      <c r="Q10" s="409"/>
      <c r="R10" s="409"/>
      <c r="S10" s="151"/>
      <c r="T10" s="152"/>
      <c r="U10" s="148"/>
      <c r="V10" s="148"/>
      <c r="W10" s="148"/>
      <c r="X10" s="148"/>
      <c r="Y10" s="148"/>
      <c r="Z10" s="148"/>
      <c r="AA10" s="148"/>
      <c r="AB10" s="148"/>
      <c r="AC10" s="148"/>
      <c r="AD10" s="148"/>
      <c r="AE10" s="148"/>
      <c r="AF10" s="148"/>
      <c r="AG10" s="148"/>
      <c r="AH10" s="148"/>
      <c r="AI10" s="148"/>
      <c r="AJ10" s="148"/>
      <c r="AK10" s="148"/>
      <c r="AL10" s="153"/>
      <c r="AM10" s="153"/>
      <c r="AN10" s="154"/>
    </row>
    <row r="11" spans="1:57" s="16" customFormat="1" ht="234" customHeight="1" x14ac:dyDescent="0.2">
      <c r="A11" s="71"/>
      <c r="B11" s="155"/>
      <c r="C11" s="177"/>
      <c r="D11" s="410"/>
      <c r="E11" s="410"/>
      <c r="F11" s="411"/>
      <c r="G11" s="371">
        <v>1202004</v>
      </c>
      <c r="H11" s="367" t="s">
        <v>276</v>
      </c>
      <c r="I11" s="264" t="s">
        <v>277</v>
      </c>
      <c r="J11" s="259">
        <v>12</v>
      </c>
      <c r="K11" s="412" t="s">
        <v>278</v>
      </c>
      <c r="L11" s="413" t="s">
        <v>279</v>
      </c>
      <c r="M11" s="367" t="s">
        <v>280</v>
      </c>
      <c r="N11" s="262">
        <f>(S11)/O11</f>
        <v>1</v>
      </c>
      <c r="O11" s="414">
        <f>+S11</f>
        <v>112128400</v>
      </c>
      <c r="P11" s="264" t="s">
        <v>281</v>
      </c>
      <c r="Q11" s="265" t="s">
        <v>282</v>
      </c>
      <c r="R11" s="265" t="s">
        <v>276</v>
      </c>
      <c r="S11" s="415">
        <v>112128400</v>
      </c>
      <c r="T11" s="61" t="s">
        <v>86</v>
      </c>
      <c r="U11" s="62" t="s">
        <v>283</v>
      </c>
      <c r="V11" s="267">
        <v>1018</v>
      </c>
      <c r="W11" s="267">
        <v>982</v>
      </c>
      <c r="X11" s="267">
        <v>466</v>
      </c>
      <c r="Y11" s="267">
        <v>152</v>
      </c>
      <c r="Z11" s="267">
        <v>1063</v>
      </c>
      <c r="AA11" s="267">
        <v>319</v>
      </c>
      <c r="AB11" s="267">
        <v>0</v>
      </c>
      <c r="AC11" s="267">
        <v>0</v>
      </c>
      <c r="AD11" s="267">
        <v>0</v>
      </c>
      <c r="AE11" s="267">
        <v>0</v>
      </c>
      <c r="AF11" s="267">
        <v>0</v>
      </c>
      <c r="AG11" s="267">
        <v>0</v>
      </c>
      <c r="AH11" s="267">
        <v>0</v>
      </c>
      <c r="AI11" s="267">
        <v>0</v>
      </c>
      <c r="AJ11" s="267">
        <v>0</v>
      </c>
      <c r="AK11" s="267">
        <f>+V11+W11</f>
        <v>2000</v>
      </c>
      <c r="AL11" s="416">
        <v>43832</v>
      </c>
      <c r="AM11" s="416">
        <v>44195</v>
      </c>
      <c r="AN11" s="270" t="s">
        <v>284</v>
      </c>
    </row>
    <row r="12" spans="1:57" s="16" customFormat="1" ht="27" customHeight="1" x14ac:dyDescent="0.2">
      <c r="A12" s="417"/>
      <c r="B12" s="418"/>
      <c r="C12" s="419"/>
      <c r="D12" s="420">
        <v>2</v>
      </c>
      <c r="E12" s="321" t="s">
        <v>285</v>
      </c>
      <c r="F12" s="308"/>
      <c r="G12" s="421"/>
      <c r="H12" s="308"/>
      <c r="I12" s="305"/>
      <c r="J12" s="422"/>
      <c r="K12" s="305"/>
      <c r="L12" s="304"/>
      <c r="M12" s="305"/>
      <c r="N12" s="423"/>
      <c r="O12" s="309"/>
      <c r="P12" s="305"/>
      <c r="Q12" s="305"/>
      <c r="R12" s="305"/>
      <c r="S12" s="151"/>
      <c r="T12" s="152"/>
      <c r="U12" s="409"/>
      <c r="V12" s="304"/>
      <c r="W12" s="304"/>
      <c r="X12" s="304"/>
      <c r="Y12" s="304"/>
      <c r="Z12" s="304"/>
      <c r="AA12" s="304"/>
      <c r="AB12" s="304"/>
      <c r="AC12" s="304"/>
      <c r="AD12" s="304"/>
      <c r="AE12" s="304"/>
      <c r="AF12" s="304"/>
      <c r="AG12" s="304"/>
      <c r="AH12" s="304"/>
      <c r="AI12" s="304"/>
      <c r="AJ12" s="304"/>
      <c r="AK12" s="304"/>
      <c r="AL12" s="303"/>
      <c r="AM12" s="303"/>
      <c r="AN12" s="302"/>
    </row>
    <row r="13" spans="1:57" s="16" customFormat="1" ht="231" customHeight="1" x14ac:dyDescent="0.2">
      <c r="A13" s="424"/>
      <c r="B13" s="425"/>
      <c r="C13" s="426"/>
      <c r="D13" s="410"/>
      <c r="E13" s="410"/>
      <c r="F13" s="411"/>
      <c r="G13" s="56">
        <v>1203002</v>
      </c>
      <c r="H13" s="88" t="s">
        <v>286</v>
      </c>
      <c r="I13" s="62" t="s">
        <v>287</v>
      </c>
      <c r="J13" s="259">
        <v>10</v>
      </c>
      <c r="K13" s="427" t="s">
        <v>288</v>
      </c>
      <c r="L13" s="428" t="s">
        <v>289</v>
      </c>
      <c r="M13" s="158" t="s">
        <v>290</v>
      </c>
      <c r="N13" s="429">
        <f>(S13)/(O13+O15+O27)</f>
        <v>2.7479503306198387E-3</v>
      </c>
      <c r="O13" s="430">
        <f>+S13</f>
        <v>15000000</v>
      </c>
      <c r="P13" s="62" t="s">
        <v>291</v>
      </c>
      <c r="Q13" s="161" t="s">
        <v>292</v>
      </c>
      <c r="R13" s="88" t="s">
        <v>286</v>
      </c>
      <c r="S13" s="430">
        <v>15000000</v>
      </c>
      <c r="T13" s="431" t="s">
        <v>293</v>
      </c>
      <c r="U13" s="62" t="s">
        <v>294</v>
      </c>
      <c r="V13" s="432">
        <v>295972</v>
      </c>
      <c r="W13" s="432">
        <v>285580</v>
      </c>
      <c r="X13" s="432">
        <v>135545</v>
      </c>
      <c r="Y13" s="432">
        <v>44254</v>
      </c>
      <c r="Z13" s="432">
        <v>309146</v>
      </c>
      <c r="AA13" s="432">
        <v>92607</v>
      </c>
      <c r="AB13" s="432">
        <v>2145</v>
      </c>
      <c r="AC13" s="432">
        <v>12718</v>
      </c>
      <c r="AD13" s="432">
        <v>26</v>
      </c>
      <c r="AE13" s="432">
        <v>12</v>
      </c>
      <c r="AF13" s="432">
        <v>0</v>
      </c>
      <c r="AG13" s="432">
        <v>0</v>
      </c>
      <c r="AH13" s="432">
        <v>44697</v>
      </c>
      <c r="AI13" s="432">
        <v>21944</v>
      </c>
      <c r="AJ13" s="432">
        <v>72128</v>
      </c>
      <c r="AK13" s="433">
        <f>+V13+W13</f>
        <v>581552</v>
      </c>
      <c r="AL13" s="416">
        <v>43832</v>
      </c>
      <c r="AM13" s="416">
        <v>44195</v>
      </c>
      <c r="AN13" s="66" t="s">
        <v>284</v>
      </c>
    </row>
    <row r="14" spans="1:57" s="16" customFormat="1" ht="27" customHeight="1" x14ac:dyDescent="0.2">
      <c r="A14" s="424"/>
      <c r="B14" s="425"/>
      <c r="C14" s="426"/>
      <c r="D14" s="406">
        <v>3</v>
      </c>
      <c r="E14" s="407" t="s">
        <v>295</v>
      </c>
      <c r="F14" s="408"/>
      <c r="G14" s="421"/>
      <c r="H14" s="308"/>
      <c r="I14" s="308"/>
      <c r="J14" s="314"/>
      <c r="K14" s="308"/>
      <c r="L14" s="148"/>
      <c r="M14" s="409"/>
      <c r="N14" s="434"/>
      <c r="O14" s="150"/>
      <c r="P14" s="409"/>
      <c r="Q14" s="409"/>
      <c r="R14" s="409"/>
      <c r="S14" s="151"/>
      <c r="T14" s="152"/>
      <c r="U14" s="409"/>
      <c r="V14" s="148"/>
      <c r="W14" s="148"/>
      <c r="X14" s="148"/>
      <c r="Y14" s="148"/>
      <c r="Z14" s="148"/>
      <c r="AA14" s="148"/>
      <c r="AB14" s="148"/>
      <c r="AC14" s="148"/>
      <c r="AD14" s="148"/>
      <c r="AE14" s="148"/>
      <c r="AF14" s="148"/>
      <c r="AG14" s="148"/>
      <c r="AH14" s="148"/>
      <c r="AI14" s="148"/>
      <c r="AJ14" s="148"/>
      <c r="AK14" s="304"/>
      <c r="AL14" s="303"/>
      <c r="AM14" s="303"/>
      <c r="AN14" s="435"/>
    </row>
    <row r="15" spans="1:57" s="16" customFormat="1" ht="211.5" customHeight="1" x14ac:dyDescent="0.2">
      <c r="A15" s="424"/>
      <c r="B15" s="425"/>
      <c r="C15" s="425"/>
      <c r="D15" s="436"/>
      <c r="E15" s="410"/>
      <c r="F15" s="411"/>
      <c r="G15" s="56">
        <v>1206005</v>
      </c>
      <c r="H15" s="88" t="s">
        <v>296</v>
      </c>
      <c r="I15" s="62" t="s">
        <v>297</v>
      </c>
      <c r="J15" s="55">
        <v>15</v>
      </c>
      <c r="K15" s="427" t="s">
        <v>298</v>
      </c>
      <c r="L15" s="428" t="s">
        <v>289</v>
      </c>
      <c r="M15" s="158" t="s">
        <v>290</v>
      </c>
      <c r="N15" s="429">
        <f>(S15)/(O13+O15+O27)</f>
        <v>2.7479503306198387E-3</v>
      </c>
      <c r="O15" s="430">
        <f>+S15</f>
        <v>15000000</v>
      </c>
      <c r="P15" s="62" t="s">
        <v>299</v>
      </c>
      <c r="Q15" s="161" t="s">
        <v>292</v>
      </c>
      <c r="R15" s="88" t="s">
        <v>296</v>
      </c>
      <c r="S15" s="430">
        <v>15000000</v>
      </c>
      <c r="T15" s="431" t="s">
        <v>86</v>
      </c>
      <c r="U15" s="62" t="s">
        <v>294</v>
      </c>
      <c r="V15" s="432">
        <v>295972</v>
      </c>
      <c r="W15" s="432">
        <v>285580</v>
      </c>
      <c r="X15" s="432">
        <v>135545</v>
      </c>
      <c r="Y15" s="432">
        <v>44254</v>
      </c>
      <c r="Z15" s="432">
        <v>309146</v>
      </c>
      <c r="AA15" s="432">
        <v>92607</v>
      </c>
      <c r="AB15" s="432">
        <v>2145</v>
      </c>
      <c r="AC15" s="432">
        <v>12718</v>
      </c>
      <c r="AD15" s="432">
        <v>26</v>
      </c>
      <c r="AE15" s="432">
        <v>12</v>
      </c>
      <c r="AF15" s="432">
        <v>0</v>
      </c>
      <c r="AG15" s="432">
        <v>0</v>
      </c>
      <c r="AH15" s="432">
        <v>44697</v>
      </c>
      <c r="AI15" s="432">
        <v>21944</v>
      </c>
      <c r="AJ15" s="432">
        <v>72128</v>
      </c>
      <c r="AK15" s="432">
        <f>+V15+W15</f>
        <v>581552</v>
      </c>
      <c r="AL15" s="416">
        <v>43832</v>
      </c>
      <c r="AM15" s="416">
        <v>44195</v>
      </c>
      <c r="AN15" s="437" t="s">
        <v>284</v>
      </c>
    </row>
    <row r="16" spans="1:57" s="16" customFormat="1" ht="27" customHeight="1" x14ac:dyDescent="0.2">
      <c r="A16" s="424"/>
      <c r="B16" s="425"/>
      <c r="C16" s="426"/>
      <c r="D16" s="438">
        <v>15</v>
      </c>
      <c r="E16" s="439" t="s">
        <v>254</v>
      </c>
      <c r="F16" s="311"/>
      <c r="G16" s="421"/>
      <c r="H16" s="308"/>
      <c r="I16" s="308"/>
      <c r="J16" s="314"/>
      <c r="K16" s="308"/>
      <c r="L16" s="148"/>
      <c r="M16" s="409"/>
      <c r="N16" s="434"/>
      <c r="O16" s="150"/>
      <c r="P16" s="409"/>
      <c r="Q16" s="409"/>
      <c r="R16" s="409"/>
      <c r="S16" s="151"/>
      <c r="T16" s="152"/>
      <c r="U16" s="409"/>
      <c r="V16" s="148"/>
      <c r="W16" s="148"/>
      <c r="X16" s="148"/>
      <c r="Y16" s="148"/>
      <c r="Z16" s="148"/>
      <c r="AA16" s="148"/>
      <c r="AB16" s="148"/>
      <c r="AC16" s="148"/>
      <c r="AD16" s="148"/>
      <c r="AE16" s="148"/>
      <c r="AF16" s="148"/>
      <c r="AG16" s="148"/>
      <c r="AH16" s="148"/>
      <c r="AI16" s="148"/>
      <c r="AJ16" s="148"/>
      <c r="AK16" s="148"/>
      <c r="AL16" s="153"/>
      <c r="AM16" s="153"/>
      <c r="AN16" s="435"/>
    </row>
    <row r="17" spans="1:57" s="16" customFormat="1" ht="169.5" customHeight="1" x14ac:dyDescent="0.2">
      <c r="A17" s="440"/>
      <c r="B17" s="441"/>
      <c r="C17" s="442"/>
      <c r="D17" s="443"/>
      <c r="E17" s="444"/>
      <c r="F17" s="445"/>
      <c r="G17" s="347">
        <v>2201068</v>
      </c>
      <c r="H17" s="158" t="s">
        <v>300</v>
      </c>
      <c r="I17" s="62" t="s">
        <v>301</v>
      </c>
      <c r="J17" s="55">
        <v>40</v>
      </c>
      <c r="K17" s="53" t="s">
        <v>302</v>
      </c>
      <c r="L17" s="57" t="s">
        <v>303</v>
      </c>
      <c r="M17" s="158" t="s">
        <v>304</v>
      </c>
      <c r="N17" s="429">
        <f>(S17)/(O17+O32+O33+O35+O36)</f>
        <v>0.14146834002032924</v>
      </c>
      <c r="O17" s="430">
        <f>+S17</f>
        <v>21866667</v>
      </c>
      <c r="P17" s="62" t="s">
        <v>305</v>
      </c>
      <c r="Q17" s="161" t="s">
        <v>306</v>
      </c>
      <c r="R17" s="158" t="s">
        <v>300</v>
      </c>
      <c r="S17" s="430">
        <v>21866667</v>
      </c>
      <c r="T17" s="431">
        <v>88</v>
      </c>
      <c r="U17" s="62" t="s">
        <v>307</v>
      </c>
      <c r="V17" s="432">
        <v>5089</v>
      </c>
      <c r="W17" s="432">
        <v>4911</v>
      </c>
      <c r="X17" s="432">
        <v>2331</v>
      </c>
      <c r="Y17" s="432">
        <v>761</v>
      </c>
      <c r="Z17" s="432">
        <v>5316</v>
      </c>
      <c r="AA17" s="432">
        <v>1592</v>
      </c>
      <c r="AB17" s="432">
        <v>0</v>
      </c>
      <c r="AC17" s="432">
        <v>0</v>
      </c>
      <c r="AD17" s="432">
        <v>0</v>
      </c>
      <c r="AE17" s="432">
        <v>0</v>
      </c>
      <c r="AF17" s="432">
        <v>0</v>
      </c>
      <c r="AG17" s="432">
        <v>0</v>
      </c>
      <c r="AH17" s="432">
        <v>0</v>
      </c>
      <c r="AI17" s="432">
        <v>0</v>
      </c>
      <c r="AJ17" s="432">
        <v>0</v>
      </c>
      <c r="AK17" s="433">
        <f>+V17+W17</f>
        <v>10000</v>
      </c>
      <c r="AL17" s="416">
        <v>43832</v>
      </c>
      <c r="AM17" s="416">
        <v>44195</v>
      </c>
      <c r="AN17" s="66" t="s">
        <v>284</v>
      </c>
    </row>
    <row r="18" spans="1:57" s="16" customFormat="1" ht="27" customHeight="1" x14ac:dyDescent="0.2">
      <c r="A18" s="418"/>
      <c r="B18" s="418"/>
      <c r="C18" s="418"/>
      <c r="D18" s="420">
        <v>35</v>
      </c>
      <c r="E18" s="321" t="s">
        <v>308</v>
      </c>
      <c r="F18" s="446"/>
      <c r="G18" s="421"/>
      <c r="H18" s="308"/>
      <c r="I18" s="308"/>
      <c r="J18" s="314"/>
      <c r="K18" s="308"/>
      <c r="L18" s="148"/>
      <c r="M18" s="409"/>
      <c r="N18" s="434"/>
      <c r="O18" s="150"/>
      <c r="P18" s="409"/>
      <c r="Q18" s="409"/>
      <c r="R18" s="409"/>
      <c r="S18" s="151"/>
      <c r="T18" s="152"/>
      <c r="U18" s="409"/>
      <c r="V18" s="148"/>
      <c r="W18" s="148"/>
      <c r="X18" s="148"/>
      <c r="Y18" s="148"/>
      <c r="Z18" s="148"/>
      <c r="AA18" s="148"/>
      <c r="AB18" s="148"/>
      <c r="AC18" s="148"/>
      <c r="AD18" s="148"/>
      <c r="AE18" s="148"/>
      <c r="AF18" s="148"/>
      <c r="AG18" s="148"/>
      <c r="AH18" s="148"/>
      <c r="AI18" s="148"/>
      <c r="AJ18" s="148"/>
      <c r="AK18" s="304"/>
      <c r="AL18" s="303"/>
      <c r="AM18" s="303"/>
      <c r="AN18" s="435"/>
    </row>
    <row r="19" spans="1:57" s="16" customFormat="1" ht="80.25" customHeight="1" x14ac:dyDescent="0.2">
      <c r="A19" s="425"/>
      <c r="B19" s="425"/>
      <c r="C19" s="425"/>
      <c r="D19" s="1284"/>
      <c r="E19" s="1137"/>
      <c r="F19" s="1138"/>
      <c r="G19" s="448">
        <v>4101023</v>
      </c>
      <c r="H19" s="181" t="s">
        <v>309</v>
      </c>
      <c r="I19" s="264" t="s">
        <v>310</v>
      </c>
      <c r="J19" s="55">
        <v>200</v>
      </c>
      <c r="K19" s="1163" t="s">
        <v>311</v>
      </c>
      <c r="L19" s="1272" t="s">
        <v>312</v>
      </c>
      <c r="M19" s="1166" t="s">
        <v>313</v>
      </c>
      <c r="N19" s="58">
        <f>+S19/$O$19</f>
        <v>0.5944374890154972</v>
      </c>
      <c r="O19" s="1261">
        <f>SUM(S19:S23)</f>
        <v>522730761</v>
      </c>
      <c r="P19" s="1140" t="s">
        <v>314</v>
      </c>
      <c r="Q19" s="1274" t="s">
        <v>315</v>
      </c>
      <c r="R19" s="181" t="s">
        <v>309</v>
      </c>
      <c r="S19" s="430">
        <v>310730761</v>
      </c>
      <c r="T19" s="1134" t="s">
        <v>86</v>
      </c>
      <c r="U19" s="1140" t="s">
        <v>283</v>
      </c>
      <c r="V19" s="1134">
        <v>1018</v>
      </c>
      <c r="W19" s="1134">
        <v>982</v>
      </c>
      <c r="X19" s="1134">
        <v>466</v>
      </c>
      <c r="Y19" s="1134">
        <v>152</v>
      </c>
      <c r="Z19" s="1134">
        <v>1063</v>
      </c>
      <c r="AA19" s="1134">
        <v>319</v>
      </c>
      <c r="AB19" s="1134">
        <v>0</v>
      </c>
      <c r="AC19" s="1134">
        <v>0</v>
      </c>
      <c r="AD19" s="1134">
        <v>0</v>
      </c>
      <c r="AE19" s="1134">
        <v>0</v>
      </c>
      <c r="AF19" s="1134">
        <v>0</v>
      </c>
      <c r="AG19" s="1134">
        <v>0</v>
      </c>
      <c r="AH19" s="1134">
        <v>0</v>
      </c>
      <c r="AI19" s="1134">
        <v>0</v>
      </c>
      <c r="AJ19" s="1134">
        <v>0</v>
      </c>
      <c r="AK19" s="1134">
        <f>+V19+W19</f>
        <v>2000</v>
      </c>
      <c r="AL19" s="1143">
        <v>43832</v>
      </c>
      <c r="AM19" s="1143">
        <v>44195</v>
      </c>
      <c r="AN19" s="1276" t="s">
        <v>284</v>
      </c>
    </row>
    <row r="20" spans="1:57" s="17" customFormat="1" ht="65.25" customHeight="1" x14ac:dyDescent="0.2">
      <c r="A20" s="197"/>
      <c r="D20" s="1279"/>
      <c r="E20" s="1280"/>
      <c r="F20" s="1281"/>
      <c r="G20" s="448">
        <v>4101025</v>
      </c>
      <c r="H20" s="181" t="s">
        <v>316</v>
      </c>
      <c r="I20" s="264" t="s">
        <v>317</v>
      </c>
      <c r="J20" s="55">
        <v>250</v>
      </c>
      <c r="K20" s="1164"/>
      <c r="L20" s="1285"/>
      <c r="M20" s="1167"/>
      <c r="N20" s="58">
        <f t="shared" ref="N20:N23" si="0">+S20/$O$19</f>
        <v>9.5651535609552543E-2</v>
      </c>
      <c r="O20" s="1286"/>
      <c r="P20" s="1141"/>
      <c r="Q20" s="1287"/>
      <c r="R20" s="181" t="s">
        <v>316</v>
      </c>
      <c r="S20" s="430">
        <v>50000000</v>
      </c>
      <c r="T20" s="1135"/>
      <c r="U20" s="1141"/>
      <c r="V20" s="1135"/>
      <c r="W20" s="1135"/>
      <c r="X20" s="1135"/>
      <c r="Y20" s="1135"/>
      <c r="Z20" s="1135"/>
      <c r="AA20" s="1135"/>
      <c r="AB20" s="1135"/>
      <c r="AC20" s="1135"/>
      <c r="AD20" s="1135"/>
      <c r="AE20" s="1135"/>
      <c r="AF20" s="1135"/>
      <c r="AG20" s="1135"/>
      <c r="AH20" s="1135"/>
      <c r="AI20" s="1135"/>
      <c r="AJ20" s="1135"/>
      <c r="AK20" s="1135"/>
      <c r="AL20" s="1144"/>
      <c r="AM20" s="1144"/>
      <c r="AN20" s="1277"/>
    </row>
    <row r="21" spans="1:57" s="17" customFormat="1" ht="62.25" customHeight="1" x14ac:dyDescent="0.2">
      <c r="A21" s="197"/>
      <c r="D21" s="199"/>
      <c r="F21" s="198"/>
      <c r="G21" s="448">
        <v>4101038</v>
      </c>
      <c r="H21" s="181" t="s">
        <v>318</v>
      </c>
      <c r="I21" s="264" t="s">
        <v>319</v>
      </c>
      <c r="J21" s="55">
        <v>12</v>
      </c>
      <c r="K21" s="1164"/>
      <c r="L21" s="1285"/>
      <c r="M21" s="1167"/>
      <c r="N21" s="58">
        <f t="shared" si="0"/>
        <v>8.0347289912024139E-2</v>
      </c>
      <c r="O21" s="1286"/>
      <c r="P21" s="1141"/>
      <c r="Q21" s="1287"/>
      <c r="R21" s="181" t="s">
        <v>318</v>
      </c>
      <c r="S21" s="430">
        <v>42000000</v>
      </c>
      <c r="T21" s="1135"/>
      <c r="U21" s="1141"/>
      <c r="V21" s="1135"/>
      <c r="W21" s="1135"/>
      <c r="X21" s="1135"/>
      <c r="Y21" s="1135"/>
      <c r="Z21" s="1135"/>
      <c r="AA21" s="1135"/>
      <c r="AB21" s="1135"/>
      <c r="AC21" s="1135"/>
      <c r="AD21" s="1135"/>
      <c r="AE21" s="1135"/>
      <c r="AF21" s="1135"/>
      <c r="AG21" s="1135"/>
      <c r="AH21" s="1135"/>
      <c r="AI21" s="1135"/>
      <c r="AJ21" s="1135"/>
      <c r="AK21" s="1135"/>
      <c r="AL21" s="1144"/>
      <c r="AM21" s="1144"/>
      <c r="AN21" s="1277"/>
    </row>
    <row r="22" spans="1:57" s="17" customFormat="1" ht="64.5" customHeight="1" x14ac:dyDescent="0.2">
      <c r="A22" s="197"/>
      <c r="D22" s="199"/>
      <c r="F22" s="198"/>
      <c r="G22" s="450">
        <v>4101073</v>
      </c>
      <c r="H22" s="158" t="s">
        <v>320</v>
      </c>
      <c r="I22" s="62" t="s">
        <v>321</v>
      </c>
      <c r="J22" s="55">
        <v>20</v>
      </c>
      <c r="K22" s="1164"/>
      <c r="L22" s="1285"/>
      <c r="M22" s="1167"/>
      <c r="N22" s="58">
        <f t="shared" si="0"/>
        <v>0.12434699629241831</v>
      </c>
      <c r="O22" s="1286"/>
      <c r="P22" s="1141"/>
      <c r="Q22" s="1287"/>
      <c r="R22" s="158" t="s">
        <v>320</v>
      </c>
      <c r="S22" s="430">
        <v>65000000</v>
      </c>
      <c r="T22" s="1135"/>
      <c r="U22" s="1141"/>
      <c r="V22" s="1135"/>
      <c r="W22" s="1135"/>
      <c r="X22" s="1135"/>
      <c r="Y22" s="1135"/>
      <c r="Z22" s="1135"/>
      <c r="AA22" s="1135"/>
      <c r="AB22" s="1135"/>
      <c r="AC22" s="1135"/>
      <c r="AD22" s="1135"/>
      <c r="AE22" s="1135"/>
      <c r="AF22" s="1135"/>
      <c r="AG22" s="1135"/>
      <c r="AH22" s="1135"/>
      <c r="AI22" s="1135"/>
      <c r="AJ22" s="1135"/>
      <c r="AK22" s="1135"/>
      <c r="AL22" s="1144"/>
      <c r="AM22" s="1144"/>
      <c r="AN22" s="1277"/>
    </row>
    <row r="23" spans="1:57" s="17" customFormat="1" ht="72" customHeight="1" x14ac:dyDescent="0.2">
      <c r="A23" s="215"/>
      <c r="B23" s="207"/>
      <c r="C23" s="207"/>
      <c r="D23" s="206"/>
      <c r="E23" s="207"/>
      <c r="F23" s="208"/>
      <c r="G23" s="450">
        <v>4101011</v>
      </c>
      <c r="H23" s="158" t="s">
        <v>322</v>
      </c>
      <c r="I23" s="62" t="s">
        <v>323</v>
      </c>
      <c r="J23" s="55">
        <v>2</v>
      </c>
      <c r="K23" s="1165"/>
      <c r="L23" s="1273"/>
      <c r="M23" s="1168"/>
      <c r="N23" s="58">
        <f t="shared" si="0"/>
        <v>0.1052166891705078</v>
      </c>
      <c r="O23" s="1262"/>
      <c r="P23" s="1142"/>
      <c r="Q23" s="1275"/>
      <c r="R23" s="158" t="s">
        <v>322</v>
      </c>
      <c r="S23" s="430">
        <v>55000000</v>
      </c>
      <c r="T23" s="1136"/>
      <c r="U23" s="1142"/>
      <c r="V23" s="1136"/>
      <c r="W23" s="1136"/>
      <c r="X23" s="1136"/>
      <c r="Y23" s="1136"/>
      <c r="Z23" s="1136"/>
      <c r="AA23" s="1136"/>
      <c r="AB23" s="1136"/>
      <c r="AC23" s="1136"/>
      <c r="AD23" s="1136"/>
      <c r="AE23" s="1136"/>
      <c r="AF23" s="1136"/>
      <c r="AG23" s="1136"/>
      <c r="AH23" s="1136"/>
      <c r="AI23" s="1136"/>
      <c r="AJ23" s="1136"/>
      <c r="AK23" s="1136"/>
      <c r="AL23" s="1145"/>
      <c r="AM23" s="1145"/>
      <c r="AN23" s="1278"/>
    </row>
    <row r="24" spans="1:57" s="16" customFormat="1" ht="27" customHeight="1" x14ac:dyDescent="0.2">
      <c r="A24" s="418"/>
      <c r="B24" s="418"/>
      <c r="C24" s="419"/>
      <c r="D24" s="420">
        <v>37</v>
      </c>
      <c r="E24" s="321" t="s">
        <v>324</v>
      </c>
      <c r="F24" s="308"/>
      <c r="G24" s="421"/>
      <c r="H24" s="308"/>
      <c r="I24" s="308"/>
      <c r="J24" s="314"/>
      <c r="K24" s="308"/>
      <c r="L24" s="148"/>
      <c r="M24" s="409"/>
      <c r="N24" s="434"/>
      <c r="O24" s="150"/>
      <c r="P24" s="409"/>
      <c r="Q24" s="409"/>
      <c r="R24" s="409"/>
      <c r="S24" s="151"/>
      <c r="T24" s="152"/>
      <c r="U24" s="409"/>
      <c r="V24" s="148"/>
      <c r="W24" s="148"/>
      <c r="X24" s="148"/>
      <c r="Y24" s="148"/>
      <c r="Z24" s="148"/>
      <c r="AA24" s="148"/>
      <c r="AB24" s="148"/>
      <c r="AC24" s="148"/>
      <c r="AD24" s="148"/>
      <c r="AE24" s="148"/>
      <c r="AF24" s="148"/>
      <c r="AG24" s="148"/>
      <c r="AH24" s="148"/>
      <c r="AI24" s="148"/>
      <c r="AJ24" s="148"/>
      <c r="AK24" s="148"/>
      <c r="AL24" s="153"/>
      <c r="AM24" s="153"/>
      <c r="AN24" s="435"/>
    </row>
    <row r="25" spans="1:57" s="16" customFormat="1" ht="172.5" customHeight="1" x14ac:dyDescent="0.2">
      <c r="A25" s="441"/>
      <c r="B25" s="441"/>
      <c r="C25" s="442"/>
      <c r="D25" s="443"/>
      <c r="E25" s="444"/>
      <c r="F25" s="445"/>
      <c r="G25" s="57" t="s">
        <v>325</v>
      </c>
      <c r="H25" s="158" t="s">
        <v>326</v>
      </c>
      <c r="I25" s="62" t="s">
        <v>327</v>
      </c>
      <c r="J25" s="55">
        <v>50</v>
      </c>
      <c r="K25" s="53" t="s">
        <v>328</v>
      </c>
      <c r="L25" s="57" t="s">
        <v>329</v>
      </c>
      <c r="M25" s="158" t="s">
        <v>330</v>
      </c>
      <c r="N25" s="429">
        <f>(S25)/(O25+O28)</f>
        <v>0.14341952048679432</v>
      </c>
      <c r="O25" s="430">
        <f>+S25</f>
        <v>15738667</v>
      </c>
      <c r="P25" s="62" t="s">
        <v>331</v>
      </c>
      <c r="Q25" s="161" t="s">
        <v>332</v>
      </c>
      <c r="R25" s="158" t="s">
        <v>326</v>
      </c>
      <c r="S25" s="430">
        <v>15738667</v>
      </c>
      <c r="T25" s="431">
        <v>88</v>
      </c>
      <c r="U25" s="53" t="s">
        <v>307</v>
      </c>
      <c r="V25" s="61">
        <v>1018</v>
      </c>
      <c r="W25" s="61">
        <v>982</v>
      </c>
      <c r="X25" s="61">
        <v>466</v>
      </c>
      <c r="Y25" s="61">
        <v>152</v>
      </c>
      <c r="Z25" s="61">
        <v>1063</v>
      </c>
      <c r="AA25" s="61">
        <v>319</v>
      </c>
      <c r="AB25" s="61">
        <v>0</v>
      </c>
      <c r="AC25" s="61">
        <v>0</v>
      </c>
      <c r="AD25" s="61">
        <v>0</v>
      </c>
      <c r="AE25" s="61">
        <v>0</v>
      </c>
      <c r="AF25" s="61">
        <v>0</v>
      </c>
      <c r="AG25" s="61">
        <v>0</v>
      </c>
      <c r="AH25" s="61">
        <v>0</v>
      </c>
      <c r="AI25" s="61">
        <v>0</v>
      </c>
      <c r="AJ25" s="61">
        <v>0</v>
      </c>
      <c r="AK25" s="267">
        <f>+V25+W25</f>
        <v>2000</v>
      </c>
      <c r="AL25" s="416">
        <v>43832</v>
      </c>
      <c r="AM25" s="416">
        <v>44195</v>
      </c>
      <c r="AN25" s="270" t="s">
        <v>284</v>
      </c>
    </row>
    <row r="26" spans="1:57" s="16" customFormat="1" ht="27" customHeight="1" x14ac:dyDescent="0.2">
      <c r="A26" s="418"/>
      <c r="B26" s="418"/>
      <c r="C26" s="419"/>
      <c r="D26" s="451">
        <v>41</v>
      </c>
      <c r="E26" s="317" t="s">
        <v>333</v>
      </c>
      <c r="F26" s="452"/>
      <c r="G26" s="421"/>
      <c r="H26" s="308"/>
      <c r="I26" s="308"/>
      <c r="J26" s="314"/>
      <c r="K26" s="308"/>
      <c r="L26" s="148"/>
      <c r="M26" s="409"/>
      <c r="N26" s="434"/>
      <c r="O26" s="150"/>
      <c r="P26" s="409"/>
      <c r="Q26" s="409"/>
      <c r="R26" s="409"/>
      <c r="S26" s="151"/>
      <c r="T26" s="152"/>
      <c r="U26" s="409"/>
      <c r="V26" s="148"/>
      <c r="W26" s="148"/>
      <c r="X26" s="148"/>
      <c r="Y26" s="148"/>
      <c r="Z26" s="148"/>
      <c r="AA26" s="148"/>
      <c r="AB26" s="148"/>
      <c r="AC26" s="148"/>
      <c r="AD26" s="148"/>
      <c r="AE26" s="148"/>
      <c r="AF26" s="148"/>
      <c r="AG26" s="148"/>
      <c r="AH26" s="148"/>
      <c r="AI26" s="148"/>
      <c r="AJ26" s="148"/>
      <c r="AK26" s="304"/>
      <c r="AL26" s="303"/>
      <c r="AM26" s="303"/>
      <c r="AN26" s="302"/>
    </row>
    <row r="27" spans="1:57" s="16" customFormat="1" ht="230.25" customHeight="1" x14ac:dyDescent="0.2">
      <c r="A27" s="425"/>
      <c r="B27" s="425"/>
      <c r="C27" s="426"/>
      <c r="D27" s="436"/>
      <c r="E27" s="410"/>
      <c r="F27" s="411"/>
      <c r="G27" s="157" t="s">
        <v>325</v>
      </c>
      <c r="H27" s="181" t="s">
        <v>334</v>
      </c>
      <c r="I27" s="264" t="s">
        <v>335</v>
      </c>
      <c r="J27" s="259">
        <v>5</v>
      </c>
      <c r="K27" s="412" t="s">
        <v>336</v>
      </c>
      <c r="L27" s="413" t="s">
        <v>289</v>
      </c>
      <c r="M27" s="181" t="s">
        <v>290</v>
      </c>
      <c r="N27" s="453">
        <f>(S27)/(O13+O15+O27)</f>
        <v>0.99450409933876027</v>
      </c>
      <c r="O27" s="414">
        <f>+S27</f>
        <v>5428613946.8600006</v>
      </c>
      <c r="P27" s="264" t="s">
        <v>299</v>
      </c>
      <c r="Q27" s="265" t="s">
        <v>292</v>
      </c>
      <c r="R27" s="181" t="s">
        <v>334</v>
      </c>
      <c r="S27" s="430">
        <v>5428613946.8600006</v>
      </c>
      <c r="T27" s="431" t="s">
        <v>337</v>
      </c>
      <c r="U27" s="53" t="s">
        <v>338</v>
      </c>
      <c r="V27" s="433">
        <v>295972</v>
      </c>
      <c r="W27" s="433">
        <v>285580</v>
      </c>
      <c r="X27" s="433">
        <v>135545</v>
      </c>
      <c r="Y27" s="433">
        <v>44254</v>
      </c>
      <c r="Z27" s="433">
        <v>309146</v>
      </c>
      <c r="AA27" s="433">
        <v>92607</v>
      </c>
      <c r="AB27" s="433">
        <v>2145</v>
      </c>
      <c r="AC27" s="433">
        <v>12718</v>
      </c>
      <c r="AD27" s="433">
        <v>26</v>
      </c>
      <c r="AE27" s="433">
        <v>12</v>
      </c>
      <c r="AF27" s="433">
        <v>0</v>
      </c>
      <c r="AG27" s="433">
        <v>0</v>
      </c>
      <c r="AH27" s="433">
        <v>44697</v>
      </c>
      <c r="AI27" s="433">
        <v>21944</v>
      </c>
      <c r="AJ27" s="433">
        <v>72128</v>
      </c>
      <c r="AK27" s="433">
        <f>+V27+W27</f>
        <v>581552</v>
      </c>
      <c r="AL27" s="416">
        <v>43832</v>
      </c>
      <c r="AM27" s="416">
        <v>44195</v>
      </c>
      <c r="AN27" s="1276" t="s">
        <v>284</v>
      </c>
    </row>
    <row r="28" spans="1:57" s="17" customFormat="1" ht="192" customHeight="1" x14ac:dyDescent="0.2">
      <c r="A28" s="197"/>
      <c r="C28" s="198"/>
      <c r="D28" s="199"/>
      <c r="F28" s="198"/>
      <c r="G28" s="157">
        <v>4501024</v>
      </c>
      <c r="H28" s="181" t="s">
        <v>339</v>
      </c>
      <c r="I28" s="264" t="s">
        <v>340</v>
      </c>
      <c r="J28" s="454">
        <v>10</v>
      </c>
      <c r="K28" s="412" t="s">
        <v>341</v>
      </c>
      <c r="L28" s="428" t="s">
        <v>329</v>
      </c>
      <c r="M28" s="181" t="s">
        <v>330</v>
      </c>
      <c r="N28" s="453">
        <f>(S28)/(O25+O28)</f>
        <v>0.85658047951320571</v>
      </c>
      <c r="O28" s="414">
        <f>+S28</f>
        <v>94000000</v>
      </c>
      <c r="P28" s="264" t="s">
        <v>331</v>
      </c>
      <c r="Q28" s="264" t="s">
        <v>332</v>
      </c>
      <c r="R28" s="181" t="s">
        <v>339</v>
      </c>
      <c r="S28" s="430">
        <v>94000000</v>
      </c>
      <c r="T28" s="431" t="s">
        <v>59</v>
      </c>
      <c r="U28" s="53" t="s">
        <v>283</v>
      </c>
      <c r="V28" s="267">
        <v>1018</v>
      </c>
      <c r="W28" s="267">
        <v>982</v>
      </c>
      <c r="X28" s="267">
        <v>466</v>
      </c>
      <c r="Y28" s="267">
        <v>152</v>
      </c>
      <c r="Z28" s="267">
        <v>1063</v>
      </c>
      <c r="AA28" s="267">
        <v>319</v>
      </c>
      <c r="AB28" s="267">
        <v>0</v>
      </c>
      <c r="AC28" s="267">
        <v>0</v>
      </c>
      <c r="AD28" s="267">
        <v>0</v>
      </c>
      <c r="AE28" s="267">
        <v>0</v>
      </c>
      <c r="AF28" s="267">
        <v>0</v>
      </c>
      <c r="AG28" s="267">
        <v>0</v>
      </c>
      <c r="AH28" s="267">
        <v>0</v>
      </c>
      <c r="AI28" s="267">
        <v>0</v>
      </c>
      <c r="AJ28" s="267">
        <v>0</v>
      </c>
      <c r="AK28" s="267">
        <f>+V28+W28</f>
        <v>2000</v>
      </c>
      <c r="AL28" s="416">
        <v>43832</v>
      </c>
      <c r="AM28" s="416">
        <v>44195</v>
      </c>
      <c r="AN28" s="1277"/>
    </row>
    <row r="29" spans="1:57" s="17" customFormat="1" ht="219" customHeight="1" x14ac:dyDescent="0.2">
      <c r="A29" s="215"/>
      <c r="B29" s="207"/>
      <c r="C29" s="208"/>
      <c r="D29" s="206"/>
      <c r="E29" s="207"/>
      <c r="F29" s="208"/>
      <c r="G29" s="455">
        <v>4501001</v>
      </c>
      <c r="H29" s="158" t="s">
        <v>342</v>
      </c>
      <c r="I29" s="62" t="s">
        <v>343</v>
      </c>
      <c r="J29" s="200">
        <v>12</v>
      </c>
      <c r="K29" s="53" t="s">
        <v>344</v>
      </c>
      <c r="L29" s="297" t="s">
        <v>345</v>
      </c>
      <c r="M29" s="245" t="s">
        <v>346</v>
      </c>
      <c r="N29" s="456">
        <f>(S29)/(O29+O40+O41)</f>
        <v>0.25865471325340422</v>
      </c>
      <c r="O29" s="457">
        <f t="shared" ref="O29" si="1">+S29</f>
        <v>96923000</v>
      </c>
      <c r="P29" s="62" t="s">
        <v>347</v>
      </c>
      <c r="Q29" s="62" t="s">
        <v>348</v>
      </c>
      <c r="R29" s="158" t="s">
        <v>342</v>
      </c>
      <c r="S29" s="457">
        <v>96923000</v>
      </c>
      <c r="T29" s="431" t="s">
        <v>86</v>
      </c>
      <c r="U29" s="62" t="s">
        <v>283</v>
      </c>
      <c r="V29" s="201">
        <v>4835</v>
      </c>
      <c r="W29" s="201">
        <v>4665</v>
      </c>
      <c r="X29" s="201">
        <v>2214</v>
      </c>
      <c r="Y29" s="201">
        <v>723</v>
      </c>
      <c r="Z29" s="201">
        <v>5050</v>
      </c>
      <c r="AA29" s="201">
        <v>1513</v>
      </c>
      <c r="AB29" s="61">
        <v>0</v>
      </c>
      <c r="AC29" s="61">
        <v>0</v>
      </c>
      <c r="AD29" s="61">
        <v>0</v>
      </c>
      <c r="AE29" s="61">
        <v>0</v>
      </c>
      <c r="AF29" s="61">
        <v>0</v>
      </c>
      <c r="AG29" s="61">
        <v>0</v>
      </c>
      <c r="AH29" s="61">
        <v>0</v>
      </c>
      <c r="AI29" s="61">
        <v>0</v>
      </c>
      <c r="AJ29" s="61">
        <v>0</v>
      </c>
      <c r="AK29" s="201">
        <f>+V29+W29</f>
        <v>9500</v>
      </c>
      <c r="AL29" s="416">
        <v>43832</v>
      </c>
      <c r="AM29" s="416">
        <v>44195</v>
      </c>
      <c r="AN29" s="1278"/>
    </row>
    <row r="30" spans="1:57" s="17" customFormat="1" ht="27" customHeight="1" x14ac:dyDescent="0.2">
      <c r="A30" s="401">
        <v>3</v>
      </c>
      <c r="B30" s="458" t="s">
        <v>225</v>
      </c>
      <c r="C30" s="393"/>
      <c r="D30" s="334"/>
      <c r="E30" s="403"/>
      <c r="F30" s="403"/>
      <c r="G30" s="404"/>
      <c r="H30" s="334"/>
      <c r="I30" s="334"/>
      <c r="J30" s="405"/>
      <c r="K30" s="328"/>
      <c r="L30" s="327"/>
      <c r="M30" s="328"/>
      <c r="N30" s="333"/>
      <c r="O30" s="332"/>
      <c r="P30" s="328"/>
      <c r="Q30" s="328"/>
      <c r="R30" s="328"/>
      <c r="S30" s="330"/>
      <c r="T30" s="329"/>
      <c r="U30" s="328"/>
      <c r="V30" s="327"/>
      <c r="W30" s="327"/>
      <c r="X30" s="327"/>
      <c r="Y30" s="327"/>
      <c r="Z30" s="327"/>
      <c r="AA30" s="327"/>
      <c r="AB30" s="327"/>
      <c r="AC30" s="327"/>
      <c r="AD30" s="327"/>
      <c r="AE30" s="327"/>
      <c r="AF30" s="327"/>
      <c r="AG30" s="327"/>
      <c r="AH30" s="327"/>
      <c r="AI30" s="327"/>
      <c r="AJ30" s="327"/>
      <c r="AK30" s="327"/>
      <c r="AL30" s="326"/>
      <c r="AM30" s="326"/>
      <c r="AN30" s="325"/>
      <c r="AO30" s="16"/>
      <c r="AP30" s="16"/>
      <c r="AQ30" s="16"/>
      <c r="AR30" s="16"/>
      <c r="AS30" s="16"/>
      <c r="AT30" s="16"/>
      <c r="AU30" s="16"/>
      <c r="AV30" s="16"/>
      <c r="AW30" s="16"/>
      <c r="AX30" s="16"/>
      <c r="AY30" s="16"/>
      <c r="AZ30" s="16"/>
      <c r="BA30" s="16"/>
      <c r="BB30" s="16"/>
      <c r="BC30" s="16"/>
      <c r="BD30" s="16"/>
      <c r="BE30" s="16"/>
    </row>
    <row r="31" spans="1:57" s="16" customFormat="1" ht="27" customHeight="1" x14ac:dyDescent="0.2">
      <c r="A31" s="34"/>
      <c r="B31" s="324"/>
      <c r="C31" s="323"/>
      <c r="D31" s="459">
        <v>23</v>
      </c>
      <c r="E31" s="321" t="s">
        <v>209</v>
      </c>
      <c r="F31" s="308"/>
      <c r="G31" s="421"/>
      <c r="H31" s="308"/>
      <c r="I31" s="409"/>
      <c r="J31" s="145"/>
      <c r="K31" s="409"/>
      <c r="L31" s="148"/>
      <c r="M31" s="409"/>
      <c r="N31" s="149"/>
      <c r="O31" s="150"/>
      <c r="P31" s="409"/>
      <c r="Q31" s="409"/>
      <c r="R31" s="409"/>
      <c r="S31" s="151"/>
      <c r="T31" s="152"/>
      <c r="U31" s="409"/>
      <c r="V31" s="148"/>
      <c r="W31" s="148"/>
      <c r="X31" s="148"/>
      <c r="Y31" s="148"/>
      <c r="Z31" s="148"/>
      <c r="AA31" s="148"/>
      <c r="AB31" s="148"/>
      <c r="AC31" s="148"/>
      <c r="AD31" s="148"/>
      <c r="AE31" s="148"/>
      <c r="AF31" s="148"/>
      <c r="AG31" s="148"/>
      <c r="AH31" s="148"/>
      <c r="AI31" s="148"/>
      <c r="AJ31" s="148"/>
      <c r="AK31" s="148"/>
      <c r="AL31" s="153"/>
      <c r="AM31" s="153"/>
      <c r="AN31" s="435"/>
    </row>
    <row r="32" spans="1:57" s="17" customFormat="1" ht="83.25" customHeight="1" x14ac:dyDescent="0.2">
      <c r="A32" s="301"/>
      <c r="C32" s="198"/>
      <c r="D32" s="1215"/>
      <c r="E32" s="1215"/>
      <c r="F32" s="1216"/>
      <c r="G32" s="57">
        <v>3205002</v>
      </c>
      <c r="H32" s="158" t="s">
        <v>349</v>
      </c>
      <c r="I32" s="62" t="s">
        <v>350</v>
      </c>
      <c r="J32" s="200">
        <v>1</v>
      </c>
      <c r="K32" s="1163" t="s">
        <v>351</v>
      </c>
      <c r="L32" s="1272" t="s">
        <v>303</v>
      </c>
      <c r="M32" s="1166" t="s">
        <v>304</v>
      </c>
      <c r="N32" s="429">
        <f>+S32/O32</f>
        <v>0.72682090832836854</v>
      </c>
      <c r="O32" s="1261">
        <f>+S32+S33</f>
        <v>17702666.300000001</v>
      </c>
      <c r="P32" s="1140" t="s">
        <v>305</v>
      </c>
      <c r="Q32" s="1274" t="s">
        <v>306</v>
      </c>
      <c r="R32" s="158" t="s">
        <v>349</v>
      </c>
      <c r="S32" s="430">
        <v>12866668</v>
      </c>
      <c r="T32" s="1134">
        <v>88</v>
      </c>
      <c r="U32" s="1163" t="s">
        <v>307</v>
      </c>
      <c r="V32" s="1267">
        <v>5089</v>
      </c>
      <c r="W32" s="1267">
        <v>4911</v>
      </c>
      <c r="X32" s="1267">
        <v>2331</v>
      </c>
      <c r="Y32" s="1267">
        <v>761</v>
      </c>
      <c r="Z32" s="1267">
        <v>5316</v>
      </c>
      <c r="AA32" s="1267">
        <v>1592</v>
      </c>
      <c r="AB32" s="1267">
        <v>0</v>
      </c>
      <c r="AC32" s="1267">
        <v>0</v>
      </c>
      <c r="AD32" s="1267">
        <v>0</v>
      </c>
      <c r="AE32" s="1267">
        <v>0</v>
      </c>
      <c r="AF32" s="1267">
        <v>0</v>
      </c>
      <c r="AG32" s="1267">
        <v>0</v>
      </c>
      <c r="AH32" s="1267">
        <v>0</v>
      </c>
      <c r="AI32" s="1267">
        <v>0</v>
      </c>
      <c r="AJ32" s="1267">
        <v>0</v>
      </c>
      <c r="AK32" s="1267">
        <f>+V32+W32</f>
        <v>10000</v>
      </c>
      <c r="AL32" s="1143">
        <v>43832</v>
      </c>
      <c r="AM32" s="1143">
        <v>44195</v>
      </c>
      <c r="AN32" s="1157" t="s">
        <v>284</v>
      </c>
    </row>
    <row r="33" spans="1:57" s="17" customFormat="1" ht="98.25" customHeight="1" x14ac:dyDescent="0.2">
      <c r="A33" s="301"/>
      <c r="C33" s="198"/>
      <c r="D33" s="1282"/>
      <c r="E33" s="1282"/>
      <c r="F33" s="1283"/>
      <c r="G33" s="57">
        <v>3205021</v>
      </c>
      <c r="H33" s="158" t="s">
        <v>202</v>
      </c>
      <c r="I33" s="62" t="s">
        <v>208</v>
      </c>
      <c r="J33" s="200">
        <v>1</v>
      </c>
      <c r="K33" s="1165"/>
      <c r="L33" s="1273"/>
      <c r="M33" s="1168"/>
      <c r="N33" s="429">
        <f>+S33/O32</f>
        <v>0.2731790916716314</v>
      </c>
      <c r="O33" s="1262"/>
      <c r="P33" s="1142"/>
      <c r="Q33" s="1275"/>
      <c r="R33" s="158" t="s">
        <v>202</v>
      </c>
      <c r="S33" s="430">
        <v>4835998.3</v>
      </c>
      <c r="T33" s="1136"/>
      <c r="U33" s="1165"/>
      <c r="V33" s="1268"/>
      <c r="W33" s="1268"/>
      <c r="X33" s="1268"/>
      <c r="Y33" s="1268"/>
      <c r="Z33" s="1268"/>
      <c r="AA33" s="1268"/>
      <c r="AB33" s="1268"/>
      <c r="AC33" s="1268"/>
      <c r="AD33" s="1268"/>
      <c r="AE33" s="1268"/>
      <c r="AF33" s="1268"/>
      <c r="AG33" s="1268"/>
      <c r="AH33" s="1268"/>
      <c r="AI33" s="1268"/>
      <c r="AJ33" s="1268"/>
      <c r="AK33" s="1269"/>
      <c r="AL33" s="1144"/>
      <c r="AM33" s="1144"/>
      <c r="AN33" s="1158"/>
    </row>
    <row r="34" spans="1:57" s="16" customFormat="1" ht="27" customHeight="1" x14ac:dyDescent="0.2">
      <c r="A34" s="141"/>
      <c r="B34" s="142"/>
      <c r="C34" s="318"/>
      <c r="D34" s="451">
        <v>43</v>
      </c>
      <c r="E34" s="317" t="s">
        <v>352</v>
      </c>
      <c r="F34" s="452"/>
      <c r="G34" s="421"/>
      <c r="H34" s="308"/>
      <c r="I34" s="409"/>
      <c r="J34" s="145"/>
      <c r="K34" s="409"/>
      <c r="L34" s="148"/>
      <c r="M34" s="409"/>
      <c r="N34" s="149"/>
      <c r="O34" s="150"/>
      <c r="P34" s="409"/>
      <c r="Q34" s="409"/>
      <c r="R34" s="409"/>
      <c r="S34" s="151"/>
      <c r="T34" s="152"/>
      <c r="U34" s="409"/>
      <c r="V34" s="148"/>
      <c r="W34" s="148"/>
      <c r="X34" s="148"/>
      <c r="Y34" s="148"/>
      <c r="Z34" s="148"/>
      <c r="AA34" s="148"/>
      <c r="AB34" s="148"/>
      <c r="AC34" s="148"/>
      <c r="AD34" s="148"/>
      <c r="AE34" s="148"/>
      <c r="AF34" s="148"/>
      <c r="AG34" s="148"/>
      <c r="AH34" s="148"/>
      <c r="AI34" s="148"/>
      <c r="AJ34" s="148"/>
      <c r="AK34" s="304"/>
      <c r="AL34" s="303"/>
      <c r="AM34" s="303"/>
      <c r="AN34" s="302"/>
    </row>
    <row r="35" spans="1:57" s="17" customFormat="1" ht="75" customHeight="1" x14ac:dyDescent="0.2">
      <c r="A35" s="301"/>
      <c r="D35" s="460"/>
      <c r="E35" s="300"/>
      <c r="F35" s="299"/>
      <c r="G35" s="455">
        <v>4503002</v>
      </c>
      <c r="H35" s="158" t="s">
        <v>353</v>
      </c>
      <c r="I35" s="158" t="s">
        <v>354</v>
      </c>
      <c r="J35" s="200">
        <v>1000</v>
      </c>
      <c r="K35" s="1270" t="s">
        <v>355</v>
      </c>
      <c r="L35" s="1272" t="s">
        <v>303</v>
      </c>
      <c r="M35" s="1166" t="s">
        <v>304</v>
      </c>
      <c r="N35" s="429">
        <f>(S35)/(O17+O35+O32+O33)</f>
        <v>3.2347943109100538E-2</v>
      </c>
      <c r="O35" s="1261">
        <f>+S35+S36</f>
        <v>115000000</v>
      </c>
      <c r="P35" s="1140" t="s">
        <v>305</v>
      </c>
      <c r="Q35" s="1274" t="s">
        <v>306</v>
      </c>
      <c r="R35" s="158" t="s">
        <v>353</v>
      </c>
      <c r="S35" s="430">
        <v>5000000</v>
      </c>
      <c r="T35" s="1134" t="s">
        <v>86</v>
      </c>
      <c r="U35" s="1140" t="s">
        <v>356</v>
      </c>
      <c r="V35" s="1267">
        <v>5089</v>
      </c>
      <c r="W35" s="1267">
        <v>4911</v>
      </c>
      <c r="X35" s="1267">
        <v>2331</v>
      </c>
      <c r="Y35" s="1267">
        <v>761</v>
      </c>
      <c r="Z35" s="1267">
        <v>5316</v>
      </c>
      <c r="AA35" s="1267">
        <v>1592</v>
      </c>
      <c r="AB35" s="1267">
        <v>0</v>
      </c>
      <c r="AC35" s="1267">
        <v>0</v>
      </c>
      <c r="AD35" s="1267">
        <v>0</v>
      </c>
      <c r="AE35" s="1267">
        <v>0</v>
      </c>
      <c r="AF35" s="1267">
        <v>0</v>
      </c>
      <c r="AG35" s="1267">
        <v>0</v>
      </c>
      <c r="AH35" s="1267">
        <v>0</v>
      </c>
      <c r="AI35" s="1267">
        <v>0</v>
      </c>
      <c r="AJ35" s="1267">
        <v>0</v>
      </c>
      <c r="AK35" s="1267">
        <f>+V35+W35</f>
        <v>10000</v>
      </c>
      <c r="AL35" s="1143">
        <v>43832</v>
      </c>
      <c r="AM35" s="1143">
        <v>44195</v>
      </c>
      <c r="AN35" s="1157" t="s">
        <v>284</v>
      </c>
    </row>
    <row r="36" spans="1:57" s="17" customFormat="1" ht="85.5" customHeight="1" x14ac:dyDescent="0.2">
      <c r="A36" s="301"/>
      <c r="D36" s="199"/>
      <c r="F36" s="198"/>
      <c r="G36" s="455">
        <v>4503003</v>
      </c>
      <c r="H36" s="158" t="s">
        <v>342</v>
      </c>
      <c r="I36" s="158" t="s">
        <v>357</v>
      </c>
      <c r="J36" s="200">
        <v>12</v>
      </c>
      <c r="K36" s="1271"/>
      <c r="L36" s="1273"/>
      <c r="M36" s="1168"/>
      <c r="N36" s="461">
        <f>(S36)/(O17+O32+O33+O35)</f>
        <v>0.71165474840021192</v>
      </c>
      <c r="O36" s="1262"/>
      <c r="P36" s="1142"/>
      <c r="Q36" s="1275"/>
      <c r="R36" s="158" t="s">
        <v>342</v>
      </c>
      <c r="S36" s="430">
        <v>110000000</v>
      </c>
      <c r="T36" s="1136"/>
      <c r="U36" s="1142"/>
      <c r="V36" s="1268"/>
      <c r="W36" s="1268"/>
      <c r="X36" s="1268"/>
      <c r="Y36" s="1268"/>
      <c r="Z36" s="1268"/>
      <c r="AA36" s="1268"/>
      <c r="AB36" s="1268"/>
      <c r="AC36" s="1268"/>
      <c r="AD36" s="1268"/>
      <c r="AE36" s="1268"/>
      <c r="AF36" s="1268"/>
      <c r="AG36" s="1268"/>
      <c r="AH36" s="1268"/>
      <c r="AI36" s="1268"/>
      <c r="AJ36" s="1268"/>
      <c r="AK36" s="1268"/>
      <c r="AL36" s="1145"/>
      <c r="AM36" s="1145"/>
      <c r="AN36" s="1159"/>
    </row>
    <row r="37" spans="1:57" s="17" customFormat="1" ht="117.75" customHeight="1" x14ac:dyDescent="0.2">
      <c r="A37" s="301"/>
      <c r="D37" s="199"/>
      <c r="F37" s="198"/>
      <c r="G37" s="157">
        <v>4503004</v>
      </c>
      <c r="H37" s="181" t="s">
        <v>358</v>
      </c>
      <c r="I37" s="158" t="s">
        <v>359</v>
      </c>
      <c r="J37" s="200">
        <v>1</v>
      </c>
      <c r="K37" s="427" t="s">
        <v>360</v>
      </c>
      <c r="L37" s="462" t="s">
        <v>361</v>
      </c>
      <c r="M37" s="158" t="s">
        <v>362</v>
      </c>
      <c r="N37" s="58">
        <f>(S37)/O37</f>
        <v>1</v>
      </c>
      <c r="O37" s="430">
        <f>+S37</f>
        <v>13229610</v>
      </c>
      <c r="P37" s="62" t="s">
        <v>363</v>
      </c>
      <c r="Q37" s="62" t="s">
        <v>364</v>
      </c>
      <c r="R37" s="158" t="s">
        <v>358</v>
      </c>
      <c r="S37" s="430">
        <v>13229610</v>
      </c>
      <c r="T37" s="61" t="s">
        <v>365</v>
      </c>
      <c r="U37" s="62" t="s">
        <v>283</v>
      </c>
      <c r="V37" s="61">
        <v>763</v>
      </c>
      <c r="W37" s="61">
        <v>737</v>
      </c>
      <c r="X37" s="61">
        <v>350</v>
      </c>
      <c r="Y37" s="61">
        <v>114</v>
      </c>
      <c r="Z37" s="61">
        <v>797</v>
      </c>
      <c r="AA37" s="61">
        <v>239</v>
      </c>
      <c r="AB37" s="61">
        <v>0</v>
      </c>
      <c r="AC37" s="61">
        <v>0</v>
      </c>
      <c r="AD37" s="61">
        <v>0</v>
      </c>
      <c r="AE37" s="61">
        <v>0</v>
      </c>
      <c r="AF37" s="61">
        <v>0</v>
      </c>
      <c r="AG37" s="61">
        <v>0</v>
      </c>
      <c r="AH37" s="61">
        <v>0</v>
      </c>
      <c r="AI37" s="61">
        <v>0</v>
      </c>
      <c r="AJ37" s="61">
        <v>0</v>
      </c>
      <c r="AK37" s="61">
        <f>+V37+W37</f>
        <v>1500</v>
      </c>
      <c r="AL37" s="416">
        <v>43832</v>
      </c>
      <c r="AM37" s="416">
        <v>44195</v>
      </c>
      <c r="AN37" s="88" t="s">
        <v>284</v>
      </c>
    </row>
    <row r="38" spans="1:57" s="17" customFormat="1" ht="27" customHeight="1" x14ac:dyDescent="0.2">
      <c r="A38" s="135">
        <v>4</v>
      </c>
      <c r="B38" s="463" t="s">
        <v>139</v>
      </c>
      <c r="C38" s="404"/>
      <c r="D38" s="334"/>
      <c r="E38" s="403"/>
      <c r="F38" s="403"/>
      <c r="G38" s="404"/>
      <c r="H38" s="334"/>
      <c r="I38" s="334"/>
      <c r="J38" s="405"/>
      <c r="K38" s="328"/>
      <c r="L38" s="327"/>
      <c r="M38" s="328"/>
      <c r="N38" s="333"/>
      <c r="O38" s="332"/>
      <c r="P38" s="328"/>
      <c r="Q38" s="328"/>
      <c r="R38" s="328"/>
      <c r="S38" s="330"/>
      <c r="T38" s="329"/>
      <c r="U38" s="328"/>
      <c r="V38" s="327"/>
      <c r="W38" s="327"/>
      <c r="X38" s="327"/>
      <c r="Y38" s="327"/>
      <c r="Z38" s="327"/>
      <c r="AA38" s="327"/>
      <c r="AB38" s="327"/>
      <c r="AC38" s="327"/>
      <c r="AD38" s="327"/>
      <c r="AE38" s="327"/>
      <c r="AF38" s="327"/>
      <c r="AG38" s="327"/>
      <c r="AH38" s="327"/>
      <c r="AI38" s="327"/>
      <c r="AJ38" s="327"/>
      <c r="AK38" s="327"/>
      <c r="AL38" s="326"/>
      <c r="AM38" s="326"/>
      <c r="AN38" s="325"/>
      <c r="AO38" s="16"/>
      <c r="AP38" s="16"/>
      <c r="AQ38" s="16"/>
      <c r="AR38" s="16"/>
      <c r="AS38" s="16"/>
      <c r="AT38" s="16"/>
      <c r="AU38" s="16"/>
      <c r="AV38" s="16"/>
      <c r="AW38" s="16"/>
      <c r="AX38" s="16"/>
      <c r="AY38" s="16"/>
      <c r="AZ38" s="16"/>
      <c r="BA38" s="16"/>
      <c r="BB38" s="16"/>
      <c r="BC38" s="16"/>
      <c r="BD38" s="16"/>
      <c r="BE38" s="16"/>
    </row>
    <row r="39" spans="1:57" s="16" customFormat="1" ht="27" customHeight="1" x14ac:dyDescent="0.2">
      <c r="A39" s="34"/>
      <c r="B39" s="324"/>
      <c r="C39" s="323"/>
      <c r="D39" s="451">
        <v>42</v>
      </c>
      <c r="E39" s="464" t="s">
        <v>68</v>
      </c>
      <c r="F39" s="452"/>
      <c r="G39" s="421"/>
      <c r="H39" s="308"/>
      <c r="I39" s="308"/>
      <c r="J39" s="314"/>
      <c r="K39" s="308"/>
      <c r="L39" s="148"/>
      <c r="M39" s="409"/>
      <c r="N39" s="149"/>
      <c r="O39" s="150"/>
      <c r="P39" s="409"/>
      <c r="Q39" s="409"/>
      <c r="R39" s="409"/>
      <c r="S39" s="151"/>
      <c r="T39" s="152"/>
      <c r="U39" s="409"/>
      <c r="V39" s="148"/>
      <c r="W39" s="148"/>
      <c r="X39" s="148"/>
      <c r="Y39" s="148"/>
      <c r="Z39" s="148"/>
      <c r="AA39" s="148"/>
      <c r="AB39" s="148"/>
      <c r="AC39" s="148"/>
      <c r="AD39" s="148"/>
      <c r="AE39" s="148"/>
      <c r="AF39" s="148"/>
      <c r="AG39" s="148"/>
      <c r="AH39" s="148"/>
      <c r="AI39" s="148"/>
      <c r="AJ39" s="148"/>
      <c r="AK39" s="148"/>
      <c r="AL39" s="153"/>
      <c r="AM39" s="153"/>
      <c r="AN39" s="435"/>
    </row>
    <row r="40" spans="1:57" s="17" customFormat="1" ht="112.5" customHeight="1" x14ac:dyDescent="0.2">
      <c r="A40" s="301"/>
      <c r="B40" s="33"/>
      <c r="C40" s="198"/>
      <c r="D40" s="300"/>
      <c r="E40" s="300"/>
      <c r="F40" s="299"/>
      <c r="G40" s="465">
        <v>4502001</v>
      </c>
      <c r="H40" s="88" t="s">
        <v>366</v>
      </c>
      <c r="I40" s="158" t="s">
        <v>367</v>
      </c>
      <c r="J40" s="201">
        <v>3</v>
      </c>
      <c r="K40" s="1163" t="s">
        <v>368</v>
      </c>
      <c r="L40" s="1243" t="s">
        <v>345</v>
      </c>
      <c r="M40" s="1239" t="s">
        <v>346</v>
      </c>
      <c r="N40" s="466">
        <f>(S40)/(O29+O40)</f>
        <v>0.55453895669347841</v>
      </c>
      <c r="O40" s="1210">
        <f>+S40+S41</f>
        <v>277796636</v>
      </c>
      <c r="P40" s="1157" t="s">
        <v>347</v>
      </c>
      <c r="Q40" s="1157" t="s">
        <v>348</v>
      </c>
      <c r="R40" s="88" t="s">
        <v>366</v>
      </c>
      <c r="S40" s="457">
        <v>207796636</v>
      </c>
      <c r="T40" s="1134" t="s">
        <v>86</v>
      </c>
      <c r="U40" s="1157" t="s">
        <v>283</v>
      </c>
      <c r="V40" s="1265">
        <v>4835</v>
      </c>
      <c r="W40" s="1265">
        <v>4665</v>
      </c>
      <c r="X40" s="1265">
        <v>2214</v>
      </c>
      <c r="Y40" s="1265">
        <v>723</v>
      </c>
      <c r="Z40" s="1265">
        <v>5050</v>
      </c>
      <c r="AA40" s="1265">
        <v>1513</v>
      </c>
      <c r="AB40" s="1134">
        <v>0</v>
      </c>
      <c r="AC40" s="1134">
        <v>0</v>
      </c>
      <c r="AD40" s="1134">
        <v>0</v>
      </c>
      <c r="AE40" s="1134">
        <v>0</v>
      </c>
      <c r="AF40" s="1134">
        <v>0</v>
      </c>
      <c r="AG40" s="1134">
        <v>0</v>
      </c>
      <c r="AH40" s="1134">
        <v>0</v>
      </c>
      <c r="AI40" s="1134">
        <v>0</v>
      </c>
      <c r="AJ40" s="1134">
        <v>0</v>
      </c>
      <c r="AK40" s="1265">
        <f>+V40+W40</f>
        <v>9500</v>
      </c>
      <c r="AL40" s="1143">
        <v>43832</v>
      </c>
      <c r="AM40" s="1143">
        <v>44195</v>
      </c>
      <c r="AN40" s="1157" t="s">
        <v>284</v>
      </c>
    </row>
    <row r="41" spans="1:57" s="17" customFormat="1" ht="132" customHeight="1" x14ac:dyDescent="0.2">
      <c r="A41" s="301"/>
      <c r="B41" s="33"/>
      <c r="C41" s="198"/>
      <c r="D41" s="33"/>
      <c r="F41" s="198"/>
      <c r="G41" s="455" t="s">
        <v>325</v>
      </c>
      <c r="H41" s="467" t="s">
        <v>369</v>
      </c>
      <c r="I41" s="158" t="s">
        <v>370</v>
      </c>
      <c r="J41" s="200">
        <v>1</v>
      </c>
      <c r="K41" s="1165"/>
      <c r="L41" s="1244"/>
      <c r="M41" s="1240"/>
      <c r="N41" s="466">
        <f>(S41)/(O29+O40)</f>
        <v>0.18680633005311736</v>
      </c>
      <c r="O41" s="1211"/>
      <c r="P41" s="1159"/>
      <c r="Q41" s="1159"/>
      <c r="R41" s="467" t="s">
        <v>369</v>
      </c>
      <c r="S41" s="457">
        <v>70000000</v>
      </c>
      <c r="T41" s="1232"/>
      <c r="U41" s="1159"/>
      <c r="V41" s="1266"/>
      <c r="W41" s="1266"/>
      <c r="X41" s="1266"/>
      <c r="Y41" s="1266"/>
      <c r="Z41" s="1266"/>
      <c r="AA41" s="1266"/>
      <c r="AB41" s="1136"/>
      <c r="AC41" s="1136"/>
      <c r="AD41" s="1136"/>
      <c r="AE41" s="1136"/>
      <c r="AF41" s="1136"/>
      <c r="AG41" s="1136"/>
      <c r="AH41" s="1136"/>
      <c r="AI41" s="1136"/>
      <c r="AJ41" s="1136"/>
      <c r="AK41" s="1266"/>
      <c r="AL41" s="1145"/>
      <c r="AM41" s="1145"/>
      <c r="AN41" s="1159"/>
    </row>
    <row r="42" spans="1:57" s="17" customFormat="1" ht="138" customHeight="1" x14ac:dyDescent="0.2">
      <c r="A42" s="301"/>
      <c r="B42" s="33"/>
      <c r="C42" s="198"/>
      <c r="D42" s="33"/>
      <c r="F42" s="198"/>
      <c r="G42" s="455" t="s">
        <v>325</v>
      </c>
      <c r="H42" s="88" t="s">
        <v>371</v>
      </c>
      <c r="I42" s="158" t="s">
        <v>372</v>
      </c>
      <c r="J42" s="200">
        <v>12</v>
      </c>
      <c r="K42" s="1140" t="s">
        <v>373</v>
      </c>
      <c r="L42" s="1259" t="s">
        <v>374</v>
      </c>
      <c r="M42" s="1140" t="s">
        <v>375</v>
      </c>
      <c r="N42" s="378">
        <f>(S42)/(O42)</f>
        <v>0.8</v>
      </c>
      <c r="O42" s="1261">
        <f>+S42+S43</f>
        <v>50000000</v>
      </c>
      <c r="P42" s="1140" t="s">
        <v>376</v>
      </c>
      <c r="Q42" s="1140" t="s">
        <v>377</v>
      </c>
      <c r="R42" s="88" t="s">
        <v>371</v>
      </c>
      <c r="S42" s="430">
        <v>40000000</v>
      </c>
      <c r="T42" s="1263" t="s">
        <v>86</v>
      </c>
      <c r="U42" s="1157" t="s">
        <v>283</v>
      </c>
      <c r="V42" s="1259">
        <v>2290</v>
      </c>
      <c r="W42" s="1259">
        <v>2210</v>
      </c>
      <c r="X42" s="1259">
        <v>0</v>
      </c>
      <c r="Y42" s="1259">
        <v>0</v>
      </c>
      <c r="Z42" s="1259">
        <v>4500</v>
      </c>
      <c r="AA42" s="1259">
        <v>0</v>
      </c>
      <c r="AB42" s="1259">
        <v>0</v>
      </c>
      <c r="AC42" s="1259">
        <v>0</v>
      </c>
      <c r="AD42" s="1259">
        <v>0</v>
      </c>
      <c r="AE42" s="1259">
        <v>0</v>
      </c>
      <c r="AF42" s="1259">
        <v>0</v>
      </c>
      <c r="AG42" s="1259">
        <v>0</v>
      </c>
      <c r="AH42" s="1259">
        <v>0</v>
      </c>
      <c r="AI42" s="1259">
        <v>0</v>
      </c>
      <c r="AJ42" s="1259">
        <v>0</v>
      </c>
      <c r="AK42" s="1259">
        <f>+V42+W42</f>
        <v>4500</v>
      </c>
      <c r="AL42" s="1143">
        <v>43832</v>
      </c>
      <c r="AM42" s="1143">
        <v>44195</v>
      </c>
      <c r="AN42" s="1157" t="s">
        <v>284</v>
      </c>
    </row>
    <row r="43" spans="1:57" s="17" customFormat="1" ht="102.75" customHeight="1" x14ac:dyDescent="0.2">
      <c r="A43" s="301"/>
      <c r="B43" s="33"/>
      <c r="C43" s="198"/>
      <c r="D43" s="33"/>
      <c r="F43" s="198"/>
      <c r="G43" s="455" t="s">
        <v>325</v>
      </c>
      <c r="H43" s="467" t="s">
        <v>378</v>
      </c>
      <c r="I43" s="158" t="s">
        <v>379</v>
      </c>
      <c r="J43" s="200">
        <v>0.2</v>
      </c>
      <c r="K43" s="1142"/>
      <c r="L43" s="1260"/>
      <c r="M43" s="1142"/>
      <c r="N43" s="378">
        <f>(S43)/(O42)</f>
        <v>0.2</v>
      </c>
      <c r="O43" s="1262"/>
      <c r="P43" s="1142"/>
      <c r="Q43" s="1142"/>
      <c r="R43" s="467" t="s">
        <v>378</v>
      </c>
      <c r="S43" s="430">
        <v>10000000</v>
      </c>
      <c r="T43" s="1264"/>
      <c r="U43" s="1159"/>
      <c r="V43" s="1260"/>
      <c r="W43" s="1260"/>
      <c r="X43" s="1260"/>
      <c r="Y43" s="1260"/>
      <c r="Z43" s="1260"/>
      <c r="AA43" s="1260"/>
      <c r="AB43" s="1260"/>
      <c r="AC43" s="1260"/>
      <c r="AD43" s="1260"/>
      <c r="AE43" s="1260"/>
      <c r="AF43" s="1260"/>
      <c r="AG43" s="1260"/>
      <c r="AH43" s="1260"/>
      <c r="AI43" s="1260"/>
      <c r="AJ43" s="1260"/>
      <c r="AK43" s="1260"/>
      <c r="AL43" s="1145"/>
      <c r="AM43" s="1145"/>
      <c r="AN43" s="1159"/>
    </row>
    <row r="44" spans="1:57" s="17" customFormat="1" ht="102" customHeight="1" x14ac:dyDescent="0.2">
      <c r="A44" s="301"/>
      <c r="B44" s="33"/>
      <c r="C44" s="198"/>
      <c r="D44" s="207"/>
      <c r="E44" s="207"/>
      <c r="F44" s="208"/>
      <c r="G44" s="450">
        <v>4502001</v>
      </c>
      <c r="H44" s="158" t="s">
        <v>366</v>
      </c>
      <c r="I44" s="158" t="s">
        <v>367</v>
      </c>
      <c r="J44" s="200">
        <v>3</v>
      </c>
      <c r="K44" s="246" t="s">
        <v>380</v>
      </c>
      <c r="L44" s="428" t="s">
        <v>381</v>
      </c>
      <c r="M44" s="158" t="s">
        <v>382</v>
      </c>
      <c r="N44" s="378">
        <f>(S44)/O44</f>
        <v>1</v>
      </c>
      <c r="O44" s="430">
        <f>+S44</f>
        <v>50000000</v>
      </c>
      <c r="P44" s="62" t="s">
        <v>376</v>
      </c>
      <c r="Q44" s="62" t="s">
        <v>383</v>
      </c>
      <c r="R44" s="158" t="s">
        <v>366</v>
      </c>
      <c r="S44" s="430">
        <v>50000000</v>
      </c>
      <c r="T44" s="61" t="s">
        <v>86</v>
      </c>
      <c r="U44" s="62" t="s">
        <v>283</v>
      </c>
      <c r="V44" s="56">
        <v>357</v>
      </c>
      <c r="W44" s="56">
        <v>343</v>
      </c>
      <c r="X44" s="56">
        <v>0</v>
      </c>
      <c r="Y44" s="56">
        <v>0</v>
      </c>
      <c r="Z44" s="56">
        <v>700</v>
      </c>
      <c r="AA44" s="56">
        <v>0</v>
      </c>
      <c r="AB44" s="56">
        <v>0</v>
      </c>
      <c r="AC44" s="56">
        <v>0</v>
      </c>
      <c r="AD44" s="56">
        <v>0</v>
      </c>
      <c r="AE44" s="56">
        <v>0</v>
      </c>
      <c r="AF44" s="56">
        <v>0</v>
      </c>
      <c r="AG44" s="56">
        <v>0</v>
      </c>
      <c r="AH44" s="56">
        <v>0</v>
      </c>
      <c r="AI44" s="56">
        <v>0</v>
      </c>
      <c r="AJ44" s="56">
        <v>0</v>
      </c>
      <c r="AK44" s="56">
        <f>+V44+W44</f>
        <v>700</v>
      </c>
      <c r="AL44" s="166">
        <v>43832</v>
      </c>
      <c r="AM44" s="166">
        <v>44195</v>
      </c>
      <c r="AN44" s="468" t="s">
        <v>284</v>
      </c>
    </row>
    <row r="45" spans="1:57" s="17" customFormat="1" ht="31.5" customHeight="1" x14ac:dyDescent="0.2">
      <c r="A45" s="92"/>
      <c r="B45" s="93"/>
      <c r="C45" s="94"/>
      <c r="D45" s="95"/>
      <c r="E45" s="95"/>
      <c r="F45" s="96"/>
      <c r="G45" s="217"/>
      <c r="H45" s="62"/>
      <c r="I45" s="62"/>
      <c r="J45" s="99"/>
      <c r="K45" s="100"/>
      <c r="L45" s="100"/>
      <c r="M45" s="62"/>
      <c r="N45" s="101"/>
      <c r="O45" s="290">
        <f>SUM(O11:O44)</f>
        <v>6845730354.1600008</v>
      </c>
      <c r="P45" s="53"/>
      <c r="Q45" s="53"/>
      <c r="R45" s="53"/>
      <c r="S45" s="290">
        <f>SUM(S11:S44)</f>
        <v>6845730354.1600008</v>
      </c>
      <c r="T45" s="214"/>
      <c r="U45" s="200"/>
      <c r="V45" s="217"/>
      <c r="W45" s="217"/>
      <c r="X45" s="217"/>
      <c r="Y45" s="217"/>
      <c r="Z45" s="217"/>
      <c r="AA45" s="217"/>
      <c r="AB45" s="217"/>
      <c r="AC45" s="217"/>
      <c r="AD45" s="217"/>
      <c r="AE45" s="217"/>
      <c r="AF45" s="217"/>
      <c r="AG45" s="217"/>
      <c r="AH45" s="217"/>
      <c r="AI45" s="217"/>
      <c r="AJ45" s="217"/>
      <c r="AK45" s="217"/>
      <c r="AL45" s="218"/>
      <c r="AM45" s="106"/>
      <c r="AN45" s="107"/>
    </row>
    <row r="46" spans="1:57" s="17" customFormat="1" ht="27" customHeight="1" x14ac:dyDescent="0.2">
      <c r="A46" s="197"/>
      <c r="G46" s="227"/>
      <c r="H46" s="469"/>
      <c r="I46" s="469"/>
      <c r="J46" s="16"/>
      <c r="K46" s="220"/>
      <c r="L46" s="220"/>
      <c r="M46" s="469"/>
      <c r="N46" s="221"/>
      <c r="O46" s="231"/>
      <c r="P46" s="469"/>
      <c r="Q46" s="469"/>
      <c r="R46" s="469"/>
      <c r="S46" s="232"/>
      <c r="T46" s="225"/>
      <c r="U46" s="226"/>
      <c r="V46" s="227"/>
      <c r="W46" s="227"/>
      <c r="X46" s="227"/>
      <c r="Y46" s="227"/>
      <c r="Z46" s="227"/>
      <c r="AA46" s="227"/>
      <c r="AB46" s="227"/>
      <c r="AC46" s="227"/>
      <c r="AD46" s="227"/>
      <c r="AE46" s="227"/>
      <c r="AF46" s="227"/>
      <c r="AG46" s="227"/>
      <c r="AH46" s="227"/>
      <c r="AI46" s="227"/>
      <c r="AJ46" s="227"/>
      <c r="AK46" s="227"/>
      <c r="AL46" s="228"/>
      <c r="AM46" s="229"/>
      <c r="AN46" s="230"/>
    </row>
    <row r="47" spans="1:57" s="17" customFormat="1" ht="27" customHeight="1" x14ac:dyDescent="0.2">
      <c r="A47" s="197"/>
      <c r="G47" s="227"/>
      <c r="H47" s="469"/>
      <c r="I47" s="469"/>
      <c r="J47" s="16"/>
      <c r="K47" s="220"/>
      <c r="L47" s="220"/>
      <c r="M47" s="469"/>
      <c r="N47" s="221"/>
      <c r="O47" s="231"/>
      <c r="P47" s="469"/>
      <c r="Q47" s="469"/>
      <c r="R47" s="469"/>
      <c r="S47" s="232"/>
      <c r="T47" s="225"/>
      <c r="U47" s="226"/>
      <c r="V47" s="227"/>
      <c r="W47" s="227"/>
      <c r="X47" s="227"/>
      <c r="Y47" s="227"/>
      <c r="Z47" s="227"/>
      <c r="AA47" s="227"/>
      <c r="AB47" s="227"/>
      <c r="AC47" s="227"/>
      <c r="AD47" s="227"/>
      <c r="AE47" s="227"/>
      <c r="AF47" s="227"/>
      <c r="AG47" s="227"/>
      <c r="AH47" s="227"/>
      <c r="AI47" s="227"/>
      <c r="AJ47" s="227"/>
      <c r="AK47" s="227"/>
      <c r="AL47" s="228"/>
      <c r="AM47" s="229"/>
      <c r="AN47" s="230"/>
    </row>
    <row r="48" spans="1:57" s="17" customFormat="1" ht="27" customHeight="1" x14ac:dyDescent="0.2">
      <c r="A48" s="197"/>
      <c r="G48" s="227"/>
      <c r="H48" s="469"/>
      <c r="I48" s="469"/>
      <c r="J48" s="16"/>
      <c r="K48" s="220"/>
      <c r="L48" s="220"/>
      <c r="M48" s="469"/>
      <c r="N48" s="221"/>
      <c r="O48" s="231"/>
      <c r="P48" s="469"/>
      <c r="Q48" s="469"/>
      <c r="R48" s="469"/>
      <c r="S48" s="235"/>
      <c r="T48" s="225"/>
      <c r="U48" s="226"/>
      <c r="V48" s="227"/>
      <c r="W48" s="227"/>
      <c r="X48" s="227"/>
      <c r="Y48" s="227"/>
      <c r="Z48" s="227"/>
      <c r="AA48" s="227"/>
      <c r="AB48" s="227"/>
      <c r="AC48" s="227"/>
      <c r="AD48" s="227"/>
      <c r="AE48" s="227"/>
      <c r="AF48" s="227"/>
      <c r="AG48" s="227"/>
      <c r="AH48" s="227"/>
      <c r="AI48" s="227"/>
      <c r="AJ48" s="227"/>
      <c r="AK48" s="227"/>
      <c r="AL48" s="228"/>
      <c r="AM48" s="229"/>
      <c r="AN48" s="230"/>
    </row>
    <row r="49" spans="1:40" s="17" customFormat="1" ht="27" customHeight="1" x14ac:dyDescent="0.2">
      <c r="A49" s="221"/>
      <c r="B49" s="288"/>
      <c r="C49" s="287"/>
      <c r="D49" s="207"/>
      <c r="E49" s="207"/>
      <c r="F49" s="207"/>
      <c r="G49" s="470"/>
      <c r="H49" s="469"/>
      <c r="I49" s="469"/>
      <c r="J49" s="16"/>
      <c r="K49" s="220"/>
      <c r="L49" s="220"/>
      <c r="M49" s="469"/>
      <c r="N49" s="221"/>
      <c r="O49" s="231"/>
      <c r="P49" s="469"/>
      <c r="Q49" s="469"/>
      <c r="R49" s="469"/>
      <c r="S49" s="232"/>
      <c r="T49" s="225"/>
      <c r="U49" s="226"/>
      <c r="V49" s="227"/>
      <c r="W49" s="227"/>
      <c r="X49" s="227"/>
      <c r="Y49" s="227"/>
      <c r="Z49" s="227"/>
      <c r="AA49" s="227"/>
      <c r="AB49" s="227"/>
      <c r="AC49" s="227"/>
      <c r="AD49" s="227"/>
      <c r="AE49" s="227"/>
      <c r="AF49" s="227"/>
      <c r="AG49" s="227"/>
      <c r="AH49" s="227"/>
      <c r="AI49" s="227"/>
      <c r="AJ49" s="227"/>
      <c r="AK49" s="227"/>
      <c r="AL49" s="228"/>
      <c r="AM49" s="229"/>
      <c r="AN49" s="230"/>
    </row>
    <row r="50" spans="1:40" s="17" customFormat="1" ht="27" customHeight="1" x14ac:dyDescent="0.25">
      <c r="A50" s="221"/>
      <c r="B50" s="234" t="s">
        <v>384</v>
      </c>
      <c r="C50" s="219"/>
      <c r="G50" s="227"/>
      <c r="H50" s="469"/>
      <c r="I50" s="469"/>
      <c r="J50" s="16"/>
      <c r="K50" s="220"/>
      <c r="L50" s="220"/>
      <c r="M50" s="469"/>
      <c r="N50" s="221"/>
      <c r="O50" s="231"/>
      <c r="P50" s="469"/>
      <c r="Q50" s="469"/>
      <c r="R50" s="469"/>
      <c r="S50" s="235"/>
      <c r="T50" s="225"/>
      <c r="U50" s="226"/>
      <c r="V50" s="227"/>
      <c r="W50" s="227"/>
      <c r="X50" s="227"/>
      <c r="Y50" s="227"/>
      <c r="Z50" s="227"/>
      <c r="AA50" s="227"/>
      <c r="AB50" s="227"/>
      <c r="AC50" s="227"/>
      <c r="AD50" s="227"/>
      <c r="AE50" s="227"/>
      <c r="AF50" s="227"/>
      <c r="AG50" s="227"/>
      <c r="AH50" s="227"/>
      <c r="AI50" s="227"/>
      <c r="AJ50" s="227"/>
      <c r="AK50" s="227"/>
      <c r="AL50" s="228"/>
      <c r="AM50" s="229"/>
      <c r="AN50" s="230"/>
    </row>
    <row r="51" spans="1:40" s="17" customFormat="1" ht="27" customHeight="1" x14ac:dyDescent="0.25">
      <c r="A51" s="221"/>
      <c r="B51" s="234" t="s">
        <v>385</v>
      </c>
      <c r="C51" s="219"/>
      <c r="G51" s="227"/>
      <c r="H51" s="469"/>
      <c r="I51" s="469"/>
      <c r="J51" s="16"/>
      <c r="K51" s="220"/>
      <c r="L51" s="220"/>
      <c r="M51" s="469"/>
      <c r="N51" s="221"/>
      <c r="O51" s="231"/>
      <c r="P51" s="469"/>
      <c r="Q51" s="469"/>
      <c r="R51" s="469"/>
      <c r="S51" s="235"/>
      <c r="T51" s="225"/>
      <c r="U51" s="226"/>
      <c r="V51" s="227"/>
      <c r="W51" s="227"/>
      <c r="X51" s="227"/>
      <c r="Y51" s="227"/>
      <c r="Z51" s="227"/>
      <c r="AA51" s="227"/>
      <c r="AB51" s="227"/>
      <c r="AC51" s="227"/>
      <c r="AD51" s="227"/>
      <c r="AE51" s="227"/>
      <c r="AF51" s="227"/>
      <c r="AG51" s="227"/>
      <c r="AH51" s="227"/>
      <c r="AI51" s="227"/>
      <c r="AJ51" s="227"/>
      <c r="AK51" s="227"/>
      <c r="AL51" s="228"/>
      <c r="AM51" s="229"/>
      <c r="AN51" s="230"/>
    </row>
    <row r="52" spans="1:40" s="17" customFormat="1" ht="27" customHeight="1" x14ac:dyDescent="0.2">
      <c r="A52" s="221"/>
      <c r="B52" s="231"/>
      <c r="C52" s="219"/>
      <c r="G52" s="227"/>
      <c r="H52" s="469"/>
      <c r="I52" s="469"/>
      <c r="J52" s="16"/>
      <c r="K52" s="220"/>
      <c r="L52" s="220"/>
      <c r="M52" s="469"/>
      <c r="N52" s="221"/>
      <c r="O52" s="231"/>
      <c r="P52" s="469"/>
      <c r="Q52" s="469"/>
      <c r="R52" s="469"/>
      <c r="S52" s="235"/>
      <c r="T52" s="225"/>
      <c r="U52" s="226"/>
      <c r="V52" s="227"/>
      <c r="W52" s="227"/>
      <c r="X52" s="227"/>
      <c r="Y52" s="227"/>
      <c r="Z52" s="227"/>
      <c r="AA52" s="227"/>
      <c r="AB52" s="227"/>
      <c r="AC52" s="227"/>
      <c r="AD52" s="227"/>
      <c r="AE52" s="227"/>
      <c r="AF52" s="227"/>
      <c r="AG52" s="227"/>
      <c r="AH52" s="227"/>
      <c r="AI52" s="227"/>
      <c r="AJ52" s="227"/>
      <c r="AK52" s="227"/>
      <c r="AL52" s="228"/>
      <c r="AM52" s="229"/>
      <c r="AN52" s="230"/>
    </row>
  </sheetData>
  <sheetProtection password="A60F" sheet="1" objects="1" scenarios="1"/>
  <mergeCells count="169">
    <mergeCell ref="A1:AL4"/>
    <mergeCell ref="A5:J6"/>
    <mergeCell ref="K5:AN5"/>
    <mergeCell ref="V6:AJ6"/>
    <mergeCell ref="A7:A8"/>
    <mergeCell ref="B7:C8"/>
    <mergeCell ref="D7:D8"/>
    <mergeCell ref="E7:F8"/>
    <mergeCell ref="G7:G8"/>
    <mergeCell ref="H7:H8"/>
    <mergeCell ref="AM7:AM8"/>
    <mergeCell ref="AN7:AN8"/>
    <mergeCell ref="V7:W7"/>
    <mergeCell ref="X7:AA7"/>
    <mergeCell ref="AB7:AG7"/>
    <mergeCell ref="AH7:AJ7"/>
    <mergeCell ref="AL7:AL8"/>
    <mergeCell ref="D19:F19"/>
    <mergeCell ref="K19:K23"/>
    <mergeCell ref="L19:L23"/>
    <mergeCell ref="M19:M23"/>
    <mergeCell ref="O19:O23"/>
    <mergeCell ref="P19:P23"/>
    <mergeCell ref="Q19:Q23"/>
    <mergeCell ref="T19:T23"/>
    <mergeCell ref="U7:U8"/>
    <mergeCell ref="O7:O8"/>
    <mergeCell ref="P7:P8"/>
    <mergeCell ref="Q7:Q8"/>
    <mergeCell ref="R7:R8"/>
    <mergeCell ref="S7:S8"/>
    <mergeCell ref="T7:T8"/>
    <mergeCell ref="I7:I8"/>
    <mergeCell ref="J7:J8"/>
    <mergeCell ref="K7:K8"/>
    <mergeCell ref="L7:L8"/>
    <mergeCell ref="M7:M8"/>
    <mergeCell ref="N7:N8"/>
    <mergeCell ref="AN19:AN23"/>
    <mergeCell ref="D20:F20"/>
    <mergeCell ref="AN27:AN29"/>
    <mergeCell ref="D32:F33"/>
    <mergeCell ref="K32:K33"/>
    <mergeCell ref="L32:L33"/>
    <mergeCell ref="M32:M33"/>
    <mergeCell ref="O32:O33"/>
    <mergeCell ref="P32:P33"/>
    <mergeCell ref="AG19:AG23"/>
    <mergeCell ref="AH19:AH23"/>
    <mergeCell ref="AI19:AI23"/>
    <mergeCell ref="AJ19:AJ23"/>
    <mergeCell ref="AK19:AK23"/>
    <mergeCell ref="AL19:AL23"/>
    <mergeCell ref="AA19:AA23"/>
    <mergeCell ref="AB19:AB23"/>
    <mergeCell ref="AC19:AC23"/>
    <mergeCell ref="AD19:AD23"/>
    <mergeCell ref="AE19:AE23"/>
    <mergeCell ref="AF19:AF23"/>
    <mergeCell ref="U19:U23"/>
    <mergeCell ref="V19:V23"/>
    <mergeCell ref="W19:W23"/>
    <mergeCell ref="AC32:AC33"/>
    <mergeCell ref="AD32:AD33"/>
    <mergeCell ref="Q32:Q33"/>
    <mergeCell ref="T32:T33"/>
    <mergeCell ref="U32:U33"/>
    <mergeCell ref="V32:V33"/>
    <mergeCell ref="W32:W33"/>
    <mergeCell ref="X32:X33"/>
    <mergeCell ref="AM19:AM23"/>
    <mergeCell ref="X19:X23"/>
    <mergeCell ref="Y19:Y23"/>
    <mergeCell ref="Z19:Z23"/>
    <mergeCell ref="V35:V36"/>
    <mergeCell ref="W35:W36"/>
    <mergeCell ref="X35:X36"/>
    <mergeCell ref="Y35:Y36"/>
    <mergeCell ref="AK32:AK33"/>
    <mergeCell ref="AL32:AL33"/>
    <mergeCell ref="AM32:AM33"/>
    <mergeCell ref="AN32:AN33"/>
    <mergeCell ref="K35:K36"/>
    <mergeCell ref="L35:L36"/>
    <mergeCell ref="M35:M36"/>
    <mergeCell ref="O35:O36"/>
    <mergeCell ref="P35:P36"/>
    <mergeCell ref="Q35:Q36"/>
    <mergeCell ref="AE32:AE33"/>
    <mergeCell ref="AF32:AF33"/>
    <mergeCell ref="AG32:AG33"/>
    <mergeCell ref="AH32:AH33"/>
    <mergeCell ref="AI32:AI33"/>
    <mergeCell ref="AJ32:AJ33"/>
    <mergeCell ref="Y32:Y33"/>
    <mergeCell ref="Z32:Z33"/>
    <mergeCell ref="AA32:AA33"/>
    <mergeCell ref="AB32:AB33"/>
    <mergeCell ref="AL35:AL36"/>
    <mergeCell ref="AM35:AM36"/>
    <mergeCell ref="AN35:AN36"/>
    <mergeCell ref="K40:K41"/>
    <mergeCell ref="L40:L41"/>
    <mergeCell ref="M40:M41"/>
    <mergeCell ref="O40:O41"/>
    <mergeCell ref="P40:P41"/>
    <mergeCell ref="Q40:Q41"/>
    <mergeCell ref="T40:T41"/>
    <mergeCell ref="AF35:AF36"/>
    <mergeCell ref="AG35:AG36"/>
    <mergeCell ref="AH35:AH36"/>
    <mergeCell ref="AI35:AI36"/>
    <mergeCell ref="AJ35:AJ36"/>
    <mergeCell ref="AK35:AK36"/>
    <mergeCell ref="Z35:Z36"/>
    <mergeCell ref="AA35:AA36"/>
    <mergeCell ref="AB35:AB36"/>
    <mergeCell ref="AC35:AC36"/>
    <mergeCell ref="AD35:AD36"/>
    <mergeCell ref="AE35:AE36"/>
    <mergeCell ref="T35:T36"/>
    <mergeCell ref="U35:U36"/>
    <mergeCell ref="AC40:AC41"/>
    <mergeCell ref="AD40:AD41"/>
    <mergeCell ref="AE40:AE41"/>
    <mergeCell ref="AF40:AF41"/>
    <mergeCell ref="U40:U41"/>
    <mergeCell ref="V40:V41"/>
    <mergeCell ref="W40:W41"/>
    <mergeCell ref="X40:X41"/>
    <mergeCell ref="Y40:Y41"/>
    <mergeCell ref="Z40:Z41"/>
    <mergeCell ref="V42:V43"/>
    <mergeCell ref="W42:W43"/>
    <mergeCell ref="X42:X43"/>
    <mergeCell ref="Y42:Y43"/>
    <mergeCell ref="Z42:Z43"/>
    <mergeCell ref="AA42:AA43"/>
    <mergeCell ref="AM40:AM41"/>
    <mergeCell ref="AN40:AN41"/>
    <mergeCell ref="K42:K43"/>
    <mergeCell ref="L42:L43"/>
    <mergeCell ref="M42:M43"/>
    <mergeCell ref="O42:O43"/>
    <mergeCell ref="P42:P43"/>
    <mergeCell ref="Q42:Q43"/>
    <mergeCell ref="T42:T43"/>
    <mergeCell ref="U42:U43"/>
    <mergeCell ref="AG40:AG41"/>
    <mergeCell ref="AH40:AH41"/>
    <mergeCell ref="AI40:AI41"/>
    <mergeCell ref="AJ40:AJ41"/>
    <mergeCell ref="AK40:AK41"/>
    <mergeCell ref="AL40:AL41"/>
    <mergeCell ref="AA40:AA41"/>
    <mergeCell ref="AB40:AB41"/>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s>
  <pageMargins left="0.7" right="0.7" top="0.75" bottom="0.75" header="0.3" footer="0.3"/>
  <pageSetup orientation="portrait" horizontalDpi="300" verticalDpi="30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F27"/>
  <sheetViews>
    <sheetView showGridLines="0" zoomScale="60" zoomScaleNormal="60" workbookViewId="0">
      <selection sqref="A1:AL4"/>
    </sheetView>
  </sheetViews>
  <sheetFormatPr baseColWidth="10" defaultColWidth="11.42578125" defaultRowHeight="27" customHeight="1" x14ac:dyDescent="0.2"/>
  <cols>
    <col min="1" max="1" width="13.140625" style="108" customWidth="1"/>
    <col min="2" max="2" width="4" style="3" customWidth="1"/>
    <col min="3" max="3" width="15.28515625" style="3" customWidth="1"/>
    <col min="4" max="4" width="14.7109375" style="3" customWidth="1"/>
    <col min="5" max="5" width="10" style="3" customWidth="1"/>
    <col min="6" max="6" width="9.85546875" style="3" customWidth="1"/>
    <col min="7" max="7" width="14.140625" style="3" customWidth="1"/>
    <col min="8" max="8" width="35.28515625" style="280" customWidth="1"/>
    <col min="9" max="9" width="30.7109375" style="280" customWidth="1"/>
    <col min="10" max="10" width="21.140625" style="110" customWidth="1"/>
    <col min="11" max="11" width="35.28515625" style="110" customWidth="1"/>
    <col min="12" max="12" width="26.28515625" style="110" customWidth="1"/>
    <col min="13" max="13" width="36.5703125" style="109" customWidth="1"/>
    <col min="14" max="14" width="16.28515625" style="111" customWidth="1"/>
    <col min="15" max="15" width="30" style="112" customWidth="1"/>
    <col min="16" max="16" width="38" style="109" customWidth="1"/>
    <col min="17" max="17" width="47.140625" style="109" customWidth="1"/>
    <col min="18" max="18" width="36" style="109" customWidth="1"/>
    <col min="19" max="19" width="28.140625" style="120" customWidth="1"/>
    <col min="20" max="20" width="25.5703125" style="114" customWidth="1"/>
    <col min="21" max="21" width="52.140625" style="115" customWidth="1"/>
    <col min="22" max="22" width="14.28515625" style="3" customWidth="1"/>
    <col min="23" max="23" width="12.5703125" style="3" customWidth="1"/>
    <col min="24" max="25" width="11.28515625" style="3" bestFit="1" customWidth="1"/>
    <col min="26" max="26" width="15.140625" style="3" customWidth="1"/>
    <col min="27" max="27" width="15" style="3" customWidth="1"/>
    <col min="28" max="28" width="8.28515625" style="3" bestFit="1" customWidth="1"/>
    <col min="29" max="29" width="10.42578125" style="3" bestFit="1" customWidth="1"/>
    <col min="30" max="30" width="9.85546875" style="3" bestFit="1" customWidth="1"/>
    <col min="31" max="31" width="7.42578125" style="3" bestFit="1" customWidth="1"/>
    <col min="32" max="32" width="7.28515625" style="3" bestFit="1" customWidth="1"/>
    <col min="33" max="33" width="5.85546875" style="3" customWidth="1"/>
    <col min="34" max="34" width="14.42578125" style="3" customWidth="1"/>
    <col min="35" max="35" width="13.28515625" style="3" customWidth="1"/>
    <col min="36" max="36" width="11.85546875" style="3" bestFit="1" customWidth="1"/>
    <col min="37" max="37" width="16.42578125" style="3" customWidth="1"/>
    <col min="38" max="38" width="16.5703125" style="282" customWidth="1"/>
    <col min="39" max="39" width="24.42578125" style="117" customWidth="1"/>
    <col min="40" max="40" width="27" style="118" customWidth="1"/>
    <col min="41" max="16384" width="11.42578125" style="3"/>
  </cols>
  <sheetData>
    <row r="1" spans="1:58" ht="20.25" customHeight="1" x14ac:dyDescent="0.2">
      <c r="A1" s="1100" t="s">
        <v>386</v>
      </c>
      <c r="B1" s="1101"/>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1101"/>
      <c r="AA1" s="1101"/>
      <c r="AB1" s="1101"/>
      <c r="AC1" s="1101"/>
      <c r="AD1" s="1101"/>
      <c r="AE1" s="1101"/>
      <c r="AF1" s="1101"/>
      <c r="AG1" s="1101"/>
      <c r="AH1" s="1101"/>
      <c r="AI1" s="1101"/>
      <c r="AJ1" s="1101"/>
      <c r="AK1" s="1101"/>
      <c r="AL1" s="1102"/>
      <c r="AM1" s="237" t="s">
        <v>1</v>
      </c>
      <c r="AN1" s="1" t="s">
        <v>2</v>
      </c>
      <c r="AO1" s="2"/>
      <c r="AP1" s="2"/>
      <c r="AQ1" s="2"/>
      <c r="AR1" s="2"/>
      <c r="AS1" s="2"/>
      <c r="AT1" s="2"/>
      <c r="AU1" s="2"/>
      <c r="AV1" s="2"/>
      <c r="AW1" s="2"/>
      <c r="AX1" s="2"/>
      <c r="AY1" s="2"/>
      <c r="AZ1" s="2"/>
      <c r="BA1" s="2"/>
      <c r="BB1" s="2"/>
      <c r="BC1" s="2"/>
      <c r="BD1" s="2"/>
      <c r="BE1" s="2"/>
      <c r="BF1" s="2"/>
    </row>
    <row r="2" spans="1:58" ht="12" customHeight="1" x14ac:dyDescent="0.2">
      <c r="A2" s="1101"/>
      <c r="B2" s="1101"/>
      <c r="C2" s="1101"/>
      <c r="D2" s="1101"/>
      <c r="E2" s="1101"/>
      <c r="F2" s="1101"/>
      <c r="G2" s="1101"/>
      <c r="H2" s="1101"/>
      <c r="I2" s="1101"/>
      <c r="J2" s="1101"/>
      <c r="K2" s="1101"/>
      <c r="L2" s="1101"/>
      <c r="M2" s="1101"/>
      <c r="N2" s="1101"/>
      <c r="O2" s="1101"/>
      <c r="P2" s="1101"/>
      <c r="Q2" s="1101"/>
      <c r="R2" s="1101"/>
      <c r="S2" s="1101"/>
      <c r="T2" s="1101"/>
      <c r="U2" s="1101"/>
      <c r="V2" s="1101"/>
      <c r="W2" s="1101"/>
      <c r="X2" s="1101"/>
      <c r="Y2" s="1101"/>
      <c r="Z2" s="1101"/>
      <c r="AA2" s="1101"/>
      <c r="AB2" s="1101"/>
      <c r="AC2" s="1101"/>
      <c r="AD2" s="1101"/>
      <c r="AE2" s="1101"/>
      <c r="AF2" s="1101"/>
      <c r="AG2" s="1101"/>
      <c r="AH2" s="1101"/>
      <c r="AI2" s="1101"/>
      <c r="AJ2" s="1101"/>
      <c r="AK2" s="1101"/>
      <c r="AL2" s="1102"/>
      <c r="AM2" s="237" t="s">
        <v>3</v>
      </c>
      <c r="AN2" s="1" t="s">
        <v>4</v>
      </c>
      <c r="AO2" s="2"/>
      <c r="AP2" s="2"/>
      <c r="AQ2" s="2"/>
      <c r="AR2" s="2"/>
      <c r="AS2" s="2"/>
      <c r="AT2" s="2"/>
      <c r="AU2" s="2"/>
      <c r="AV2" s="2"/>
      <c r="AW2" s="2"/>
      <c r="AX2" s="2"/>
      <c r="AY2" s="2"/>
      <c r="AZ2" s="2"/>
      <c r="BA2" s="2"/>
      <c r="BB2" s="2"/>
      <c r="BC2" s="2"/>
      <c r="BD2" s="2"/>
      <c r="BE2" s="2"/>
      <c r="BF2" s="2"/>
    </row>
    <row r="3" spans="1:58" ht="18" customHeight="1" x14ac:dyDescent="0.2">
      <c r="A3" s="1101"/>
      <c r="B3" s="1101"/>
      <c r="C3" s="1101"/>
      <c r="D3" s="1101"/>
      <c r="E3" s="1101"/>
      <c r="F3" s="1101"/>
      <c r="G3" s="1101"/>
      <c r="H3" s="1101"/>
      <c r="I3" s="1101"/>
      <c r="J3" s="1101"/>
      <c r="K3" s="1101"/>
      <c r="L3" s="1101"/>
      <c r="M3" s="1101"/>
      <c r="N3" s="1101"/>
      <c r="O3" s="1101"/>
      <c r="P3" s="1101"/>
      <c r="Q3" s="1101"/>
      <c r="R3" s="1101"/>
      <c r="S3" s="1101"/>
      <c r="T3" s="1101"/>
      <c r="U3" s="1101"/>
      <c r="V3" s="1101"/>
      <c r="W3" s="1101"/>
      <c r="X3" s="1101"/>
      <c r="Y3" s="1101"/>
      <c r="Z3" s="1101"/>
      <c r="AA3" s="1101"/>
      <c r="AB3" s="1101"/>
      <c r="AC3" s="1101"/>
      <c r="AD3" s="1101"/>
      <c r="AE3" s="1101"/>
      <c r="AF3" s="1101"/>
      <c r="AG3" s="1101"/>
      <c r="AH3" s="1101"/>
      <c r="AI3" s="1101"/>
      <c r="AJ3" s="1101"/>
      <c r="AK3" s="1101"/>
      <c r="AL3" s="1102"/>
      <c r="AM3" s="237" t="s">
        <v>5</v>
      </c>
      <c r="AN3" s="5" t="s">
        <v>6</v>
      </c>
      <c r="AO3" s="2"/>
      <c r="AP3" s="2"/>
      <c r="AQ3" s="2"/>
      <c r="AR3" s="2"/>
      <c r="AS3" s="2"/>
      <c r="AT3" s="2"/>
      <c r="AU3" s="2"/>
      <c r="AV3" s="2"/>
      <c r="AW3" s="2"/>
      <c r="AX3" s="2"/>
      <c r="AY3" s="2"/>
      <c r="AZ3" s="2"/>
      <c r="BA3" s="2"/>
      <c r="BB3" s="2"/>
      <c r="BC3" s="2"/>
      <c r="BD3" s="2"/>
      <c r="BE3" s="2"/>
      <c r="BF3" s="2"/>
    </row>
    <row r="4" spans="1:58" ht="17.25" customHeight="1" x14ac:dyDescent="0.2">
      <c r="A4" s="1103"/>
      <c r="B4" s="1103"/>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103"/>
      <c r="AL4" s="1104"/>
      <c r="AM4" s="237" t="s">
        <v>7</v>
      </c>
      <c r="AN4" s="6" t="s">
        <v>8</v>
      </c>
      <c r="AO4" s="2"/>
      <c r="AP4" s="2"/>
      <c r="AQ4" s="2"/>
      <c r="AR4" s="2"/>
      <c r="AS4" s="2"/>
      <c r="AT4" s="2"/>
      <c r="AU4" s="2"/>
      <c r="AV4" s="2"/>
      <c r="AW4" s="2"/>
      <c r="AX4" s="2"/>
      <c r="AY4" s="2"/>
      <c r="AZ4" s="2"/>
      <c r="BA4" s="2"/>
      <c r="BB4" s="2"/>
      <c r="BC4" s="2"/>
      <c r="BD4" s="2"/>
      <c r="BE4" s="2"/>
      <c r="BF4" s="2"/>
    </row>
    <row r="5" spans="1:58" ht="18.75" customHeight="1" x14ac:dyDescent="0.2">
      <c r="A5" s="1105" t="s">
        <v>9</v>
      </c>
      <c r="B5" s="1105"/>
      <c r="C5" s="1105"/>
      <c r="D5" s="1105"/>
      <c r="E5" s="1105"/>
      <c r="F5" s="1105"/>
      <c r="G5" s="1105"/>
      <c r="H5" s="1105"/>
      <c r="I5" s="1105"/>
      <c r="J5" s="1105"/>
      <c r="K5" s="1107" t="s">
        <v>10</v>
      </c>
      <c r="L5" s="1107"/>
      <c r="M5" s="1107"/>
      <c r="N5" s="1107"/>
      <c r="O5" s="1107"/>
      <c r="P5" s="1107"/>
      <c r="Q5" s="1107"/>
      <c r="R5" s="1107"/>
      <c r="S5" s="1107"/>
      <c r="T5" s="1107"/>
      <c r="U5" s="1107"/>
      <c r="V5" s="1107"/>
      <c r="W5" s="1107"/>
      <c r="X5" s="1107"/>
      <c r="Y5" s="1107"/>
      <c r="Z5" s="1107"/>
      <c r="AA5" s="1107"/>
      <c r="AB5" s="1107"/>
      <c r="AC5" s="1107"/>
      <c r="AD5" s="1107"/>
      <c r="AE5" s="1107"/>
      <c r="AF5" s="1107"/>
      <c r="AG5" s="1107"/>
      <c r="AH5" s="1107"/>
      <c r="AI5" s="1107"/>
      <c r="AJ5" s="1107"/>
      <c r="AK5" s="1107"/>
      <c r="AL5" s="1107"/>
      <c r="AM5" s="1107"/>
      <c r="AN5" s="1107"/>
      <c r="AO5" s="2"/>
      <c r="AP5" s="2"/>
      <c r="AQ5" s="2"/>
      <c r="AR5" s="2"/>
      <c r="AS5" s="2"/>
      <c r="AT5" s="2"/>
      <c r="AU5" s="2"/>
      <c r="AV5" s="2"/>
      <c r="AW5" s="2"/>
      <c r="AX5" s="2"/>
      <c r="AY5" s="2"/>
      <c r="AZ5" s="2"/>
      <c r="BA5" s="2"/>
      <c r="BB5" s="2"/>
      <c r="BC5" s="2"/>
      <c r="BD5" s="2"/>
      <c r="BE5" s="2"/>
      <c r="BF5" s="2"/>
    </row>
    <row r="6" spans="1:58" ht="17.25" customHeight="1" x14ac:dyDescent="0.2">
      <c r="A6" s="1106"/>
      <c r="B6" s="1106"/>
      <c r="C6" s="1106"/>
      <c r="D6" s="1106"/>
      <c r="E6" s="1106"/>
      <c r="F6" s="1106"/>
      <c r="G6" s="1106"/>
      <c r="H6" s="1106"/>
      <c r="I6" s="1106"/>
      <c r="J6" s="1106"/>
      <c r="K6" s="11"/>
      <c r="L6" s="12"/>
      <c r="M6" s="10"/>
      <c r="N6" s="10"/>
      <c r="O6" s="10"/>
      <c r="P6" s="10"/>
      <c r="Q6" s="10"/>
      <c r="R6" s="10"/>
      <c r="S6" s="10"/>
      <c r="T6" s="10"/>
      <c r="U6" s="10"/>
      <c r="V6" s="1108" t="s">
        <v>11</v>
      </c>
      <c r="W6" s="1109"/>
      <c r="X6" s="1109"/>
      <c r="Y6" s="1109"/>
      <c r="Z6" s="1109"/>
      <c r="AA6" s="1109"/>
      <c r="AB6" s="1109"/>
      <c r="AC6" s="1109"/>
      <c r="AD6" s="1109"/>
      <c r="AE6" s="1109"/>
      <c r="AF6" s="1109"/>
      <c r="AG6" s="1109"/>
      <c r="AH6" s="1109"/>
      <c r="AI6" s="1109"/>
      <c r="AJ6" s="1110"/>
      <c r="AK6" s="12"/>
      <c r="AL6" s="12"/>
      <c r="AM6" s="12"/>
      <c r="AN6" s="13"/>
      <c r="AO6" s="2"/>
      <c r="AP6" s="2"/>
      <c r="AQ6" s="2"/>
      <c r="AR6" s="2"/>
      <c r="AS6" s="2"/>
      <c r="AT6" s="2"/>
      <c r="AU6" s="2"/>
      <c r="AV6" s="2"/>
      <c r="AW6" s="2"/>
      <c r="AX6" s="2"/>
      <c r="AY6" s="2"/>
      <c r="AZ6" s="2"/>
      <c r="BA6" s="2"/>
      <c r="BB6" s="2"/>
      <c r="BC6" s="2"/>
      <c r="BD6" s="2"/>
      <c r="BE6" s="2"/>
      <c r="BF6" s="2"/>
    </row>
    <row r="7" spans="1:58" s="17" customFormat="1" ht="36" customHeight="1" x14ac:dyDescent="0.2">
      <c r="A7" s="1111" t="s">
        <v>12</v>
      </c>
      <c r="B7" s="1096" t="s">
        <v>13</v>
      </c>
      <c r="C7" s="1113"/>
      <c r="D7" s="1113" t="s">
        <v>12</v>
      </c>
      <c r="E7" s="1096" t="s">
        <v>14</v>
      </c>
      <c r="F7" s="1113"/>
      <c r="G7" s="1113" t="s">
        <v>12</v>
      </c>
      <c r="H7" s="1096" t="s">
        <v>15</v>
      </c>
      <c r="I7" s="1115" t="s">
        <v>16</v>
      </c>
      <c r="J7" s="1115" t="s">
        <v>17</v>
      </c>
      <c r="K7" s="1115" t="s">
        <v>18</v>
      </c>
      <c r="L7" s="1115" t="s">
        <v>19</v>
      </c>
      <c r="M7" s="1115" t="s">
        <v>10</v>
      </c>
      <c r="N7" s="1098" t="s">
        <v>20</v>
      </c>
      <c r="O7" s="1094" t="s">
        <v>21</v>
      </c>
      <c r="P7" s="1096" t="s">
        <v>22</v>
      </c>
      <c r="Q7" s="1096" t="s">
        <v>23</v>
      </c>
      <c r="R7" s="1115" t="s">
        <v>24</v>
      </c>
      <c r="S7" s="1117" t="s">
        <v>21</v>
      </c>
      <c r="T7" s="14"/>
      <c r="U7" s="1115" t="s">
        <v>25</v>
      </c>
      <c r="V7" s="1127" t="s">
        <v>26</v>
      </c>
      <c r="W7" s="1127"/>
      <c r="X7" s="1128" t="s">
        <v>27</v>
      </c>
      <c r="Y7" s="1128"/>
      <c r="Z7" s="1128"/>
      <c r="AA7" s="1128"/>
      <c r="AB7" s="1129" t="s">
        <v>28</v>
      </c>
      <c r="AC7" s="1130"/>
      <c r="AD7" s="1130"/>
      <c r="AE7" s="1130"/>
      <c r="AF7" s="1130"/>
      <c r="AG7" s="1131"/>
      <c r="AH7" s="1128" t="s">
        <v>29</v>
      </c>
      <c r="AI7" s="1128"/>
      <c r="AJ7" s="1128"/>
      <c r="AK7" s="15" t="s">
        <v>30</v>
      </c>
      <c r="AL7" s="1132" t="s">
        <v>31</v>
      </c>
      <c r="AM7" s="1132" t="s">
        <v>32</v>
      </c>
      <c r="AN7" s="1120" t="s">
        <v>33</v>
      </c>
      <c r="AO7" s="16"/>
      <c r="AP7" s="16"/>
      <c r="AQ7" s="16"/>
      <c r="AR7" s="16"/>
      <c r="AS7" s="16"/>
      <c r="AT7" s="16"/>
      <c r="AU7" s="16"/>
      <c r="AV7" s="16"/>
      <c r="AW7" s="16"/>
      <c r="AX7" s="16"/>
      <c r="AY7" s="16"/>
      <c r="AZ7" s="16"/>
      <c r="BA7" s="16"/>
      <c r="BB7" s="16"/>
      <c r="BC7" s="16"/>
      <c r="BD7" s="16"/>
      <c r="BE7" s="16"/>
      <c r="BF7" s="16"/>
    </row>
    <row r="8" spans="1:58" s="17" customFormat="1" ht="85.5" customHeight="1" x14ac:dyDescent="0.2">
      <c r="A8" s="1112"/>
      <c r="B8" s="1097"/>
      <c r="C8" s="1114"/>
      <c r="D8" s="1114"/>
      <c r="E8" s="1097"/>
      <c r="F8" s="1114"/>
      <c r="G8" s="1114"/>
      <c r="H8" s="1097"/>
      <c r="I8" s="1116"/>
      <c r="J8" s="1116"/>
      <c r="K8" s="1116"/>
      <c r="L8" s="1116"/>
      <c r="M8" s="1116"/>
      <c r="N8" s="1099"/>
      <c r="O8" s="1095"/>
      <c r="P8" s="1097"/>
      <c r="Q8" s="1097"/>
      <c r="R8" s="1116"/>
      <c r="S8" s="1118"/>
      <c r="T8" s="18" t="s">
        <v>12</v>
      </c>
      <c r="U8" s="1116"/>
      <c r="V8" s="19" t="s">
        <v>34</v>
      </c>
      <c r="W8" s="20" t="s">
        <v>35</v>
      </c>
      <c r="X8" s="21" t="s">
        <v>36</v>
      </c>
      <c r="Y8" s="21" t="s">
        <v>37</v>
      </c>
      <c r="Z8" s="21" t="s">
        <v>274</v>
      </c>
      <c r="AA8" s="21" t="s">
        <v>39</v>
      </c>
      <c r="AB8" s="21" t="s">
        <v>40</v>
      </c>
      <c r="AC8" s="21" t="s">
        <v>41</v>
      </c>
      <c r="AD8" s="21" t="s">
        <v>42</v>
      </c>
      <c r="AE8" s="21" t="s">
        <v>43</v>
      </c>
      <c r="AF8" s="21" t="s">
        <v>44</v>
      </c>
      <c r="AG8" s="21" t="s">
        <v>45</v>
      </c>
      <c r="AH8" s="21" t="s">
        <v>46</v>
      </c>
      <c r="AI8" s="21" t="s">
        <v>47</v>
      </c>
      <c r="AJ8" s="21" t="s">
        <v>48</v>
      </c>
      <c r="AK8" s="21" t="s">
        <v>30</v>
      </c>
      <c r="AL8" s="1133"/>
      <c r="AM8" s="1133"/>
      <c r="AN8" s="1120"/>
      <c r="AO8" s="16"/>
      <c r="AP8" s="16"/>
      <c r="AQ8" s="16"/>
      <c r="AR8" s="16"/>
      <c r="AS8" s="16"/>
      <c r="AT8" s="16"/>
      <c r="AU8" s="16"/>
      <c r="AV8" s="16"/>
      <c r="AW8" s="16"/>
      <c r="AX8" s="16"/>
      <c r="AY8" s="16"/>
      <c r="AZ8" s="16"/>
      <c r="BA8" s="16"/>
      <c r="BB8" s="16"/>
      <c r="BC8" s="16"/>
      <c r="BD8" s="16"/>
      <c r="BE8" s="16"/>
      <c r="BF8" s="16"/>
    </row>
    <row r="9" spans="1:58" s="33" customFormat="1" ht="15.75" x14ac:dyDescent="0.2">
      <c r="A9" s="238">
        <v>1</v>
      </c>
      <c r="B9" s="239" t="s">
        <v>271</v>
      </c>
      <c r="C9" s="24"/>
      <c r="D9" s="25"/>
      <c r="E9" s="25"/>
      <c r="F9" s="25"/>
      <c r="G9" s="25"/>
      <c r="H9" s="240"/>
      <c r="I9" s="240"/>
      <c r="J9" s="27"/>
      <c r="K9" s="27"/>
      <c r="L9" s="27"/>
      <c r="M9" s="26"/>
      <c r="N9" s="28"/>
      <c r="O9" s="29"/>
      <c r="P9" s="26"/>
      <c r="Q9" s="26"/>
      <c r="R9" s="26"/>
      <c r="S9" s="30"/>
      <c r="T9" s="31"/>
      <c r="U9" s="27"/>
      <c r="V9" s="25"/>
      <c r="W9" s="25"/>
      <c r="X9" s="25"/>
      <c r="Y9" s="25"/>
      <c r="Z9" s="25"/>
      <c r="AA9" s="25"/>
      <c r="AB9" s="25"/>
      <c r="AC9" s="25"/>
      <c r="AD9" s="25"/>
      <c r="AE9" s="25"/>
      <c r="AF9" s="25"/>
      <c r="AG9" s="25"/>
      <c r="AH9" s="25"/>
      <c r="AI9" s="25"/>
      <c r="AJ9" s="25"/>
      <c r="AK9" s="25"/>
      <c r="AL9" s="139"/>
      <c r="AM9" s="139"/>
      <c r="AN9" s="26"/>
      <c r="AO9" s="16"/>
      <c r="AP9" s="16"/>
      <c r="AQ9" s="16"/>
      <c r="AR9" s="16"/>
      <c r="AS9" s="16"/>
      <c r="AT9" s="16"/>
      <c r="AU9" s="16"/>
      <c r="AV9" s="16"/>
      <c r="AW9" s="16"/>
      <c r="AX9" s="16"/>
      <c r="AY9" s="16"/>
      <c r="AZ9" s="16"/>
      <c r="BA9" s="16"/>
      <c r="BB9" s="16"/>
      <c r="BC9" s="16"/>
      <c r="BD9" s="16"/>
      <c r="BE9" s="16"/>
      <c r="BF9" s="16"/>
    </row>
    <row r="10" spans="1:58" s="16" customFormat="1" ht="23.25" customHeight="1" x14ac:dyDescent="0.2">
      <c r="A10" s="34"/>
      <c r="B10" s="1177"/>
      <c r="C10" s="1178"/>
      <c r="D10" s="35">
        <v>25</v>
      </c>
      <c r="E10" s="1179" t="s">
        <v>248</v>
      </c>
      <c r="F10" s="1179"/>
      <c r="G10" s="1180"/>
      <c r="H10" s="1180"/>
      <c r="I10" s="1180"/>
      <c r="J10" s="1180"/>
      <c r="K10" s="1180"/>
      <c r="L10" s="1180"/>
      <c r="M10" s="39"/>
      <c r="N10" s="41"/>
      <c r="O10" s="42"/>
      <c r="P10" s="39"/>
      <c r="Q10" s="39"/>
      <c r="R10" s="39"/>
      <c r="S10" s="43"/>
      <c r="T10" s="44"/>
      <c r="U10" s="40"/>
      <c r="V10" s="38"/>
      <c r="W10" s="38"/>
      <c r="X10" s="38"/>
      <c r="Y10" s="38"/>
      <c r="Z10" s="38"/>
      <c r="AA10" s="38"/>
      <c r="AB10" s="38"/>
      <c r="AC10" s="38"/>
      <c r="AD10" s="38"/>
      <c r="AE10" s="38"/>
      <c r="AF10" s="38"/>
      <c r="AG10" s="38"/>
      <c r="AH10" s="38"/>
      <c r="AI10" s="38"/>
      <c r="AJ10" s="38"/>
      <c r="AK10" s="38"/>
      <c r="AL10" s="242"/>
      <c r="AM10" s="242"/>
      <c r="AN10" s="39"/>
      <c r="AO10" s="46"/>
    </row>
    <row r="11" spans="1:58" s="16" customFormat="1" ht="110.25" customHeight="1" x14ac:dyDescent="0.2">
      <c r="A11" s="71"/>
      <c r="B11" s="1181"/>
      <c r="C11" s="1293"/>
      <c r="D11" s="173"/>
      <c r="E11" s="1182"/>
      <c r="F11" s="1183"/>
      <c r="G11" s="473">
        <v>3301087</v>
      </c>
      <c r="H11" s="180" t="s">
        <v>387</v>
      </c>
      <c r="I11" s="245" t="s">
        <v>354</v>
      </c>
      <c r="J11" s="55">
        <v>1600</v>
      </c>
      <c r="K11" s="1151" t="s">
        <v>388</v>
      </c>
      <c r="L11" s="1314" t="s">
        <v>389</v>
      </c>
      <c r="M11" s="1300" t="s">
        <v>390</v>
      </c>
      <c r="N11" s="58">
        <f>+S11/O11</f>
        <v>0.37168568640866945</v>
      </c>
      <c r="O11" s="1312">
        <f>+S11+S12</f>
        <v>2082807515.3499999</v>
      </c>
      <c r="P11" s="1140" t="s">
        <v>391</v>
      </c>
      <c r="Q11" s="1274" t="s">
        <v>392</v>
      </c>
      <c r="R11" s="180" t="s">
        <v>387</v>
      </c>
      <c r="S11" s="476">
        <v>774149741</v>
      </c>
      <c r="T11" s="1134" t="s">
        <v>393</v>
      </c>
      <c r="U11" s="1140" t="s">
        <v>394</v>
      </c>
      <c r="V11" s="1304">
        <v>85275</v>
      </c>
      <c r="W11" s="1304">
        <v>85275</v>
      </c>
      <c r="X11" s="1304">
        <v>25580</v>
      </c>
      <c r="Y11" s="1304">
        <v>42638</v>
      </c>
      <c r="Z11" s="1304">
        <v>68221</v>
      </c>
      <c r="AA11" s="1304">
        <v>17055</v>
      </c>
      <c r="AB11" s="1304">
        <v>8528</v>
      </c>
      <c r="AC11" s="1304">
        <v>8528</v>
      </c>
      <c r="AD11" s="1304">
        <v>0</v>
      </c>
      <c r="AE11" s="1304">
        <v>0</v>
      </c>
      <c r="AF11" s="1304">
        <v>0</v>
      </c>
      <c r="AG11" s="1304">
        <v>0</v>
      </c>
      <c r="AH11" s="1304">
        <v>0</v>
      </c>
      <c r="AI11" s="1304">
        <v>0</v>
      </c>
      <c r="AJ11" s="1304">
        <v>0</v>
      </c>
      <c r="AK11" s="1304">
        <v>170550</v>
      </c>
      <c r="AL11" s="1306">
        <v>43832</v>
      </c>
      <c r="AM11" s="1306">
        <v>44195</v>
      </c>
      <c r="AN11" s="1276" t="s">
        <v>395</v>
      </c>
      <c r="AO11" s="67"/>
    </row>
    <row r="12" spans="1:58" s="16" customFormat="1" ht="107.25" customHeight="1" x14ac:dyDescent="0.2">
      <c r="A12" s="71"/>
      <c r="B12" s="1181"/>
      <c r="C12" s="1293"/>
      <c r="D12" s="176"/>
      <c r="E12" s="1139"/>
      <c r="F12" s="1138"/>
      <c r="G12" s="473">
        <v>3301073</v>
      </c>
      <c r="H12" s="180" t="s">
        <v>396</v>
      </c>
      <c r="I12" s="245" t="s">
        <v>397</v>
      </c>
      <c r="J12" s="55">
        <v>200</v>
      </c>
      <c r="K12" s="1153"/>
      <c r="L12" s="1315"/>
      <c r="M12" s="1316"/>
      <c r="N12" s="58">
        <f>+S12/O11</f>
        <v>0.62831431359133061</v>
      </c>
      <c r="O12" s="1313"/>
      <c r="P12" s="1142"/>
      <c r="Q12" s="1275"/>
      <c r="R12" s="180" t="s">
        <v>396</v>
      </c>
      <c r="S12" s="478">
        <v>1308657774.3499999</v>
      </c>
      <c r="T12" s="1136"/>
      <c r="U12" s="1142"/>
      <c r="V12" s="1305"/>
      <c r="W12" s="1305"/>
      <c r="X12" s="1305"/>
      <c r="Y12" s="1305"/>
      <c r="Z12" s="1305"/>
      <c r="AA12" s="1305"/>
      <c r="AB12" s="1305"/>
      <c r="AC12" s="1305"/>
      <c r="AD12" s="1305"/>
      <c r="AE12" s="1305"/>
      <c r="AF12" s="1305"/>
      <c r="AG12" s="1305"/>
      <c r="AH12" s="1305"/>
      <c r="AI12" s="1305"/>
      <c r="AJ12" s="1305"/>
      <c r="AK12" s="1305"/>
      <c r="AL12" s="1307"/>
      <c r="AM12" s="1307"/>
      <c r="AN12" s="1278" t="s">
        <v>398</v>
      </c>
      <c r="AO12" s="67"/>
    </row>
    <row r="13" spans="1:58" s="17" customFormat="1" ht="69.75" customHeight="1" x14ac:dyDescent="0.2">
      <c r="A13" s="301"/>
      <c r="B13" s="1181"/>
      <c r="C13" s="1293"/>
      <c r="D13" s="33"/>
      <c r="E13" s="1139"/>
      <c r="F13" s="1138"/>
      <c r="G13" s="473" t="s">
        <v>399</v>
      </c>
      <c r="H13" s="180" t="s">
        <v>400</v>
      </c>
      <c r="I13" s="245" t="s">
        <v>401</v>
      </c>
      <c r="J13" s="200">
        <v>958</v>
      </c>
      <c r="K13" s="1151" t="s">
        <v>402</v>
      </c>
      <c r="L13" s="1310" t="s">
        <v>403</v>
      </c>
      <c r="M13" s="1311" t="s">
        <v>404</v>
      </c>
      <c r="N13" s="378">
        <f>+S13/O13</f>
        <v>0.53707208745911694</v>
      </c>
      <c r="O13" s="1312">
        <f>+S13+S14</f>
        <v>204814218.74000001</v>
      </c>
      <c r="P13" s="1163" t="s">
        <v>405</v>
      </c>
      <c r="Q13" s="1163" t="s">
        <v>406</v>
      </c>
      <c r="R13" s="180" t="s">
        <v>400</v>
      </c>
      <c r="S13" s="478">
        <v>110000000</v>
      </c>
      <c r="T13" s="1231" t="s">
        <v>407</v>
      </c>
      <c r="U13" s="1140" t="s">
        <v>408</v>
      </c>
      <c r="V13" s="1308">
        <v>137900</v>
      </c>
      <c r="W13" s="1308">
        <v>133058</v>
      </c>
      <c r="X13" s="1308">
        <v>63153</v>
      </c>
      <c r="Y13" s="1308">
        <v>20619</v>
      </c>
      <c r="Z13" s="1308">
        <v>144038</v>
      </c>
      <c r="AA13" s="1308">
        <v>43148</v>
      </c>
      <c r="AB13" s="1308">
        <v>999</v>
      </c>
      <c r="AC13" s="1308">
        <v>5926</v>
      </c>
      <c r="AD13" s="1308">
        <v>12</v>
      </c>
      <c r="AE13" s="1308">
        <v>17</v>
      </c>
      <c r="AF13" s="1308"/>
      <c r="AG13" s="1308"/>
      <c r="AH13" s="1308">
        <v>20664</v>
      </c>
      <c r="AI13" s="1308">
        <v>10224</v>
      </c>
      <c r="AJ13" s="1308">
        <v>35264</v>
      </c>
      <c r="AK13" s="1308">
        <f>+V13+W13</f>
        <v>270958</v>
      </c>
      <c r="AL13" s="1306">
        <v>44033</v>
      </c>
      <c r="AM13" s="1306">
        <v>44195</v>
      </c>
      <c r="AN13" s="1157" t="s">
        <v>395</v>
      </c>
      <c r="AO13" s="33"/>
    </row>
    <row r="14" spans="1:58" s="17" customFormat="1" ht="77.25" customHeight="1" x14ac:dyDescent="0.2">
      <c r="A14" s="301"/>
      <c r="B14" s="1181"/>
      <c r="C14" s="1293"/>
      <c r="D14" s="33"/>
      <c r="E14" s="1139"/>
      <c r="F14" s="1138"/>
      <c r="G14" s="473" t="s">
        <v>409</v>
      </c>
      <c r="H14" s="180" t="s">
        <v>410</v>
      </c>
      <c r="I14" s="245" t="s">
        <v>411</v>
      </c>
      <c r="J14" s="200">
        <v>5</v>
      </c>
      <c r="K14" s="1153"/>
      <c r="L14" s="1310"/>
      <c r="M14" s="1311"/>
      <c r="N14" s="378">
        <f>+S14/O13</f>
        <v>0.46292791254088295</v>
      </c>
      <c r="O14" s="1313"/>
      <c r="P14" s="1165"/>
      <c r="Q14" s="1165"/>
      <c r="R14" s="180" t="s">
        <v>410</v>
      </c>
      <c r="S14" s="481">
        <v>94814218.739999995</v>
      </c>
      <c r="T14" s="1232"/>
      <c r="U14" s="1142"/>
      <c r="V14" s="1309"/>
      <c r="W14" s="1309"/>
      <c r="X14" s="1309"/>
      <c r="Y14" s="1309"/>
      <c r="Z14" s="1309"/>
      <c r="AA14" s="1309"/>
      <c r="AB14" s="1309"/>
      <c r="AC14" s="1309"/>
      <c r="AD14" s="1309"/>
      <c r="AE14" s="1309"/>
      <c r="AF14" s="1309"/>
      <c r="AG14" s="1309"/>
      <c r="AH14" s="1309"/>
      <c r="AI14" s="1309"/>
      <c r="AJ14" s="1309"/>
      <c r="AK14" s="1309"/>
      <c r="AL14" s="1307"/>
      <c r="AM14" s="1307"/>
      <c r="AN14" s="1159" t="s">
        <v>398</v>
      </c>
    </row>
    <row r="15" spans="1:58" s="17" customFormat="1" ht="125.25" customHeight="1" x14ac:dyDescent="0.2">
      <c r="A15" s="301"/>
      <c r="B15" s="1181"/>
      <c r="C15" s="1293"/>
      <c r="D15" s="33"/>
      <c r="E15" s="1139"/>
      <c r="F15" s="1138"/>
      <c r="G15" s="473" t="s">
        <v>412</v>
      </c>
      <c r="H15" s="180" t="s">
        <v>413</v>
      </c>
      <c r="I15" s="245" t="s">
        <v>414</v>
      </c>
      <c r="J15" s="200">
        <v>1</v>
      </c>
      <c r="K15" s="55" t="s">
        <v>415</v>
      </c>
      <c r="L15" s="297" t="s">
        <v>416</v>
      </c>
      <c r="M15" s="245" t="s">
        <v>417</v>
      </c>
      <c r="N15" s="378">
        <f>+S15/O15</f>
        <v>1</v>
      </c>
      <c r="O15" s="482">
        <f>+S15</f>
        <v>80000000</v>
      </c>
      <c r="P15" s="53" t="s">
        <v>418</v>
      </c>
      <c r="Q15" s="53" t="s">
        <v>419</v>
      </c>
      <c r="R15" s="180" t="s">
        <v>413</v>
      </c>
      <c r="S15" s="483">
        <v>80000000</v>
      </c>
      <c r="T15" s="214" t="s">
        <v>86</v>
      </c>
      <c r="U15" s="62" t="s">
        <v>60</v>
      </c>
      <c r="V15" s="484">
        <v>763.40206894654307</v>
      </c>
      <c r="W15" s="484">
        <v>736.59793105345693</v>
      </c>
      <c r="X15" s="484">
        <v>0</v>
      </c>
      <c r="Y15" s="484">
        <v>114.14456488843646</v>
      </c>
      <c r="Z15" s="484">
        <v>797.38183343879825</v>
      </c>
      <c r="AA15" s="484">
        <v>0</v>
      </c>
      <c r="AB15" s="484">
        <v>0</v>
      </c>
      <c r="AC15" s="484">
        <v>0</v>
      </c>
      <c r="AD15" s="484">
        <v>0</v>
      </c>
      <c r="AE15" s="484">
        <v>9.5434286185930056E-2</v>
      </c>
      <c r="AF15" s="484">
        <v>0</v>
      </c>
      <c r="AG15" s="484">
        <v>0</v>
      </c>
      <c r="AH15" s="484">
        <v>0</v>
      </c>
      <c r="AI15" s="484">
        <v>0</v>
      </c>
      <c r="AJ15" s="484">
        <v>0</v>
      </c>
      <c r="AK15" s="484">
        <f>+V15+W15</f>
        <v>1500</v>
      </c>
      <c r="AL15" s="166">
        <v>44033</v>
      </c>
      <c r="AM15" s="166">
        <v>44195</v>
      </c>
      <c r="AN15" s="66" t="s">
        <v>395</v>
      </c>
    </row>
    <row r="16" spans="1:58" s="17" customFormat="1" ht="97.5" customHeight="1" x14ac:dyDescent="0.2">
      <c r="A16" s="301"/>
      <c r="B16" s="1181"/>
      <c r="C16" s="1293"/>
      <c r="D16" s="207"/>
      <c r="E16" s="1302"/>
      <c r="F16" s="1303"/>
      <c r="G16" s="473" t="s">
        <v>420</v>
      </c>
      <c r="H16" s="180" t="s">
        <v>421</v>
      </c>
      <c r="I16" s="245" t="s">
        <v>422</v>
      </c>
      <c r="J16" s="200">
        <v>30</v>
      </c>
      <c r="K16" s="55" t="s">
        <v>423</v>
      </c>
      <c r="L16" s="297" t="s">
        <v>424</v>
      </c>
      <c r="M16" s="245" t="s">
        <v>425</v>
      </c>
      <c r="N16" s="378">
        <f>+S16/O16</f>
        <v>1</v>
      </c>
      <c r="O16" s="482">
        <f>+S16</f>
        <v>1063903990.74</v>
      </c>
      <c r="P16" s="180" t="s">
        <v>426</v>
      </c>
      <c r="Q16" s="180" t="s">
        <v>427</v>
      </c>
      <c r="R16" s="180" t="s">
        <v>421</v>
      </c>
      <c r="S16" s="487">
        <v>1063903990.74</v>
      </c>
      <c r="T16" s="214" t="s">
        <v>428</v>
      </c>
      <c r="U16" s="62" t="s">
        <v>429</v>
      </c>
      <c r="V16" s="484">
        <v>26</v>
      </c>
      <c r="W16" s="484">
        <v>26</v>
      </c>
      <c r="X16" s="484">
        <v>0</v>
      </c>
      <c r="Y16" s="484">
        <v>0</v>
      </c>
      <c r="Z16" s="484">
        <v>52</v>
      </c>
      <c r="AA16" s="484">
        <v>0</v>
      </c>
      <c r="AB16" s="484">
        <v>0</v>
      </c>
      <c r="AC16" s="484">
        <v>0</v>
      </c>
      <c r="AD16" s="484">
        <v>0</v>
      </c>
      <c r="AE16" s="484">
        <v>0</v>
      </c>
      <c r="AF16" s="484">
        <v>0</v>
      </c>
      <c r="AG16" s="484">
        <v>0</v>
      </c>
      <c r="AH16" s="484">
        <v>0</v>
      </c>
      <c r="AI16" s="484">
        <v>0</v>
      </c>
      <c r="AJ16" s="484">
        <v>0</v>
      </c>
      <c r="AK16" s="484">
        <v>52</v>
      </c>
      <c r="AL16" s="166">
        <v>43832</v>
      </c>
      <c r="AM16" s="166">
        <v>44195</v>
      </c>
      <c r="AN16" s="66" t="s">
        <v>395</v>
      </c>
    </row>
    <row r="17" spans="1:40" s="17" customFormat="1" ht="23.25" customHeight="1" x14ac:dyDescent="0.2">
      <c r="A17" s="301"/>
      <c r="B17" s="1181"/>
      <c r="C17" s="1293"/>
      <c r="D17" s="488">
        <v>26</v>
      </c>
      <c r="E17" s="489" t="s">
        <v>430</v>
      </c>
      <c r="F17" s="490"/>
      <c r="G17" s="491"/>
      <c r="H17" s="76"/>
      <c r="I17" s="76"/>
      <c r="J17" s="492"/>
      <c r="K17" s="77"/>
      <c r="L17" s="493"/>
      <c r="M17" s="76"/>
      <c r="N17" s="494"/>
      <c r="O17" s="495"/>
      <c r="P17" s="496"/>
      <c r="Q17" s="496"/>
      <c r="R17" s="76"/>
      <c r="S17" s="497"/>
      <c r="T17" s="498"/>
      <c r="U17" s="76"/>
      <c r="V17" s="499"/>
      <c r="W17" s="499"/>
      <c r="X17" s="499"/>
      <c r="Y17" s="499"/>
      <c r="Z17" s="499"/>
      <c r="AA17" s="499"/>
      <c r="AB17" s="499"/>
      <c r="AC17" s="499"/>
      <c r="AD17" s="499"/>
      <c r="AE17" s="499"/>
      <c r="AF17" s="499"/>
      <c r="AG17" s="499"/>
      <c r="AH17" s="499"/>
      <c r="AI17" s="499"/>
      <c r="AJ17" s="499"/>
      <c r="AK17" s="499"/>
      <c r="AL17" s="500"/>
      <c r="AM17" s="501"/>
      <c r="AN17" s="502"/>
    </row>
    <row r="18" spans="1:40" s="17" customFormat="1" ht="90" customHeight="1" x14ac:dyDescent="0.2">
      <c r="A18" s="301"/>
      <c r="B18" s="1181"/>
      <c r="C18" s="1293"/>
      <c r="D18" s="300"/>
      <c r="E18" s="1182"/>
      <c r="F18" s="1183"/>
      <c r="G18" s="503" t="s">
        <v>431</v>
      </c>
      <c r="H18" s="245" t="s">
        <v>432</v>
      </c>
      <c r="I18" s="245" t="s">
        <v>433</v>
      </c>
      <c r="J18" s="200">
        <v>12</v>
      </c>
      <c r="K18" s="1151" t="s">
        <v>434</v>
      </c>
      <c r="L18" s="1297" t="s">
        <v>435</v>
      </c>
      <c r="M18" s="1298" t="s">
        <v>436</v>
      </c>
      <c r="N18" s="378">
        <f>+S18/O18</f>
        <v>0.21777241714398077</v>
      </c>
      <c r="O18" s="1299">
        <f>+S18+S19</f>
        <v>367355981.30000001</v>
      </c>
      <c r="P18" s="1300" t="s">
        <v>437</v>
      </c>
      <c r="Q18" s="1300" t="s">
        <v>438</v>
      </c>
      <c r="R18" s="245" t="s">
        <v>432</v>
      </c>
      <c r="S18" s="248">
        <v>80000000</v>
      </c>
      <c r="T18" s="1231" t="s">
        <v>439</v>
      </c>
      <c r="U18" s="1140" t="s">
        <v>440</v>
      </c>
      <c r="V18" s="1295">
        <v>85278</v>
      </c>
      <c r="W18" s="1295">
        <v>85277</v>
      </c>
      <c r="X18" s="1295">
        <v>17056</v>
      </c>
      <c r="Y18" s="1295">
        <v>34111</v>
      </c>
      <c r="Z18" s="1295">
        <v>85278</v>
      </c>
      <c r="AA18" s="1295">
        <v>25582</v>
      </c>
      <c r="AB18" s="1295">
        <v>4264</v>
      </c>
      <c r="AC18" s="1295">
        <v>4264</v>
      </c>
      <c r="AD18" s="1295">
        <v>0</v>
      </c>
      <c r="AE18" s="1295">
        <v>0</v>
      </c>
      <c r="AF18" s="1295">
        <v>0</v>
      </c>
      <c r="AG18" s="1295">
        <v>0</v>
      </c>
      <c r="AH18" s="1295">
        <v>0</v>
      </c>
      <c r="AI18" s="1295">
        <v>0</v>
      </c>
      <c r="AJ18" s="1295">
        <v>0</v>
      </c>
      <c r="AK18" s="1295">
        <v>170555</v>
      </c>
      <c r="AL18" s="1292">
        <v>43832</v>
      </c>
      <c r="AM18" s="1292">
        <v>44195</v>
      </c>
      <c r="AN18" s="1276" t="s">
        <v>395</v>
      </c>
    </row>
    <row r="19" spans="1:40" s="17" customFormat="1" ht="90.75" customHeight="1" x14ac:dyDescent="0.2">
      <c r="A19" s="301"/>
      <c r="B19" s="1181"/>
      <c r="C19" s="1293"/>
      <c r="D19" s="33"/>
      <c r="E19" s="1139"/>
      <c r="F19" s="1138"/>
      <c r="G19" s="507" t="s">
        <v>441</v>
      </c>
      <c r="H19" s="180" t="s">
        <v>442</v>
      </c>
      <c r="I19" s="245" t="s">
        <v>411</v>
      </c>
      <c r="J19" s="200">
        <v>4</v>
      </c>
      <c r="K19" s="1153"/>
      <c r="L19" s="1297"/>
      <c r="M19" s="1298"/>
      <c r="N19" s="378">
        <f>+S19/O18</f>
        <v>0.78222758285601923</v>
      </c>
      <c r="O19" s="1299"/>
      <c r="P19" s="1301"/>
      <c r="Q19" s="1301"/>
      <c r="R19" s="180" t="s">
        <v>442</v>
      </c>
      <c r="S19" s="248">
        <v>287355981.30000001</v>
      </c>
      <c r="T19" s="1232"/>
      <c r="U19" s="1142"/>
      <c r="V19" s="1296"/>
      <c r="W19" s="1296"/>
      <c r="X19" s="1296"/>
      <c r="Y19" s="1296"/>
      <c r="Z19" s="1296"/>
      <c r="AA19" s="1296"/>
      <c r="AB19" s="1296"/>
      <c r="AC19" s="1296"/>
      <c r="AD19" s="1296"/>
      <c r="AE19" s="1296"/>
      <c r="AF19" s="1296"/>
      <c r="AG19" s="1296"/>
      <c r="AH19" s="1296"/>
      <c r="AI19" s="1296"/>
      <c r="AJ19" s="1296"/>
      <c r="AK19" s="1296"/>
      <c r="AL19" s="1260"/>
      <c r="AM19" s="1260"/>
      <c r="AN19" s="1278"/>
    </row>
    <row r="20" spans="1:40" s="279" customFormat="1" ht="29.25" customHeight="1" x14ac:dyDescent="0.2">
      <c r="A20" s="271"/>
      <c r="B20" s="1176"/>
      <c r="C20" s="1294"/>
      <c r="D20" s="508"/>
      <c r="E20" s="508"/>
      <c r="F20" s="509"/>
      <c r="G20" s="274"/>
      <c r="H20" s="53"/>
      <c r="I20" s="53"/>
      <c r="J20" s="276"/>
      <c r="K20" s="159"/>
      <c r="L20" s="276"/>
      <c r="M20" s="54"/>
      <c r="N20" s="277"/>
      <c r="O20" s="102">
        <f>SUM(O11:O19)</f>
        <v>3798881706.1300001</v>
      </c>
      <c r="P20" s="54"/>
      <c r="Q20" s="54"/>
      <c r="R20" s="54"/>
      <c r="S20" s="102">
        <f>SUM(S11:S19)</f>
        <v>3798881706.1300001</v>
      </c>
      <c r="T20" s="103"/>
      <c r="U20" s="104"/>
      <c r="V20" s="510"/>
      <c r="W20" s="510"/>
      <c r="X20" s="510"/>
      <c r="Y20" s="510"/>
      <c r="Z20" s="510"/>
      <c r="AA20" s="510"/>
      <c r="AB20" s="510"/>
      <c r="AC20" s="510"/>
      <c r="AD20" s="510"/>
      <c r="AE20" s="510"/>
      <c r="AF20" s="510"/>
      <c r="AG20" s="510"/>
      <c r="AH20" s="510"/>
      <c r="AI20" s="510"/>
      <c r="AJ20" s="510"/>
      <c r="AK20" s="510"/>
      <c r="AL20" s="166"/>
      <c r="AM20" s="278"/>
      <c r="AN20" s="54"/>
    </row>
    <row r="21" spans="1:40" ht="14.25" x14ac:dyDescent="0.2">
      <c r="S21" s="281"/>
    </row>
    <row r="22" spans="1:40" ht="14.25" x14ac:dyDescent="0.2">
      <c r="S22" s="281"/>
    </row>
    <row r="23" spans="1:40" ht="14.25" x14ac:dyDescent="0.2">
      <c r="O23" s="283"/>
    </row>
    <row r="24" spans="1:40" ht="27" customHeight="1" x14ac:dyDescent="0.2">
      <c r="C24" s="119"/>
      <c r="D24" s="119"/>
      <c r="E24" s="119"/>
      <c r="F24" s="119"/>
      <c r="G24" s="119"/>
    </row>
    <row r="25" spans="1:40" ht="27" customHeight="1" x14ac:dyDescent="0.25">
      <c r="C25" s="1119" t="s">
        <v>443</v>
      </c>
      <c r="D25" s="1119"/>
      <c r="E25" s="1119"/>
      <c r="F25" s="1119"/>
      <c r="G25" s="1119"/>
    </row>
    <row r="26" spans="1:40" ht="36.75" customHeight="1" x14ac:dyDescent="0.25">
      <c r="C26" s="1175" t="s">
        <v>444</v>
      </c>
      <c r="D26" s="1175"/>
      <c r="E26" s="1175"/>
      <c r="F26" s="1175"/>
      <c r="G26" s="1175"/>
      <c r="O26" s="283"/>
      <c r="S26" s="113"/>
    </row>
    <row r="27" spans="1:40" ht="27" customHeight="1" x14ac:dyDescent="0.2">
      <c r="C27" s="2"/>
      <c r="D27" s="110"/>
      <c r="E27" s="109"/>
      <c r="F27" s="111"/>
      <c r="G27" s="112"/>
    </row>
  </sheetData>
  <sheetProtection password="A60F" sheet="1" objects="1" scenarios="1"/>
  <mergeCells count="132">
    <mergeCell ref="K7:K8"/>
    <mergeCell ref="L7:L8"/>
    <mergeCell ref="M7:M8"/>
    <mergeCell ref="N7:N8"/>
    <mergeCell ref="A1:AL4"/>
    <mergeCell ref="A5:J6"/>
    <mergeCell ref="K5:AN5"/>
    <mergeCell ref="V6:AJ6"/>
    <mergeCell ref="A7:A8"/>
    <mergeCell ref="B7:C8"/>
    <mergeCell ref="D7:D8"/>
    <mergeCell ref="E7:F8"/>
    <mergeCell ref="G7:G8"/>
    <mergeCell ref="H7:H8"/>
    <mergeCell ref="AN7:AN8"/>
    <mergeCell ref="V7:W7"/>
    <mergeCell ref="X7:AA7"/>
    <mergeCell ref="AB7:AG7"/>
    <mergeCell ref="AH7:AJ7"/>
    <mergeCell ref="AL7:AL8"/>
    <mergeCell ref="AM7:AM8"/>
    <mergeCell ref="O7:O8"/>
    <mergeCell ref="P7:P8"/>
    <mergeCell ref="Q7:Q8"/>
    <mergeCell ref="B10:C10"/>
    <mergeCell ref="E10:L10"/>
    <mergeCell ref="B11:C11"/>
    <mergeCell ref="E11:F11"/>
    <mergeCell ref="K11:K12"/>
    <mergeCell ref="L11:L12"/>
    <mergeCell ref="M11:M12"/>
    <mergeCell ref="O11:O12"/>
    <mergeCell ref="P11:P12"/>
    <mergeCell ref="R7:R8"/>
    <mergeCell ref="S7:S8"/>
    <mergeCell ref="U7:U8"/>
    <mergeCell ref="I7:I8"/>
    <mergeCell ref="J7:J8"/>
    <mergeCell ref="AM11:AM12"/>
    <mergeCell ref="AN11:AN12"/>
    <mergeCell ref="B12:C12"/>
    <mergeCell ref="E12:F12"/>
    <mergeCell ref="AE11:AE12"/>
    <mergeCell ref="AF11:AF12"/>
    <mergeCell ref="AG11:AG12"/>
    <mergeCell ref="AH11:AH12"/>
    <mergeCell ref="AI11:AI12"/>
    <mergeCell ref="AJ11:AJ12"/>
    <mergeCell ref="Y11:Y12"/>
    <mergeCell ref="Z11:Z12"/>
    <mergeCell ref="AA11:AA12"/>
    <mergeCell ref="AB11:AB12"/>
    <mergeCell ref="AC11:AC12"/>
    <mergeCell ref="AD11:AD12"/>
    <mergeCell ref="Q11:Q12"/>
    <mergeCell ref="T11:T12"/>
    <mergeCell ref="U11:U12"/>
    <mergeCell ref="V11:V12"/>
    <mergeCell ref="W11:W12"/>
    <mergeCell ref="X11:X12"/>
    <mergeCell ref="W13:W14"/>
    <mergeCell ref="B13:C13"/>
    <mergeCell ref="E13:F13"/>
    <mergeCell ref="K13:K14"/>
    <mergeCell ref="L13:L14"/>
    <mergeCell ref="M13:M14"/>
    <mergeCell ref="O13:O14"/>
    <mergeCell ref="U13:U14"/>
    <mergeCell ref="V13:V14"/>
    <mergeCell ref="AK11:AK12"/>
    <mergeCell ref="AL11:AL12"/>
    <mergeCell ref="AJ13:AJ14"/>
    <mergeCell ref="AK13:AK14"/>
    <mergeCell ref="AL13:AL14"/>
    <mergeCell ref="AM13:AM14"/>
    <mergeCell ref="AN13:AN14"/>
    <mergeCell ref="B14:C14"/>
    <mergeCell ref="E14:F14"/>
    <mergeCell ref="AD13:AD14"/>
    <mergeCell ref="AE13:AE14"/>
    <mergeCell ref="AF13:AF14"/>
    <mergeCell ref="AG13:AG14"/>
    <mergeCell ref="AH13:AH14"/>
    <mergeCell ref="AI13:AI14"/>
    <mergeCell ref="X13:X14"/>
    <mergeCell ref="Y13:Y14"/>
    <mergeCell ref="Z13:Z14"/>
    <mergeCell ref="AA13:AA14"/>
    <mergeCell ref="AB13:AB14"/>
    <mergeCell ref="AC13:AC14"/>
    <mergeCell ref="P13:P14"/>
    <mergeCell ref="Q13:Q14"/>
    <mergeCell ref="T13:T14"/>
    <mergeCell ref="X18:X19"/>
    <mergeCell ref="Y18:Y19"/>
    <mergeCell ref="K18:K19"/>
    <mergeCell ref="L18:L19"/>
    <mergeCell ref="M18:M19"/>
    <mergeCell ref="O18:O19"/>
    <mergeCell ref="P18:P19"/>
    <mergeCell ref="Q18:Q19"/>
    <mergeCell ref="B15:C15"/>
    <mergeCell ref="E15:F15"/>
    <mergeCell ref="B16:C16"/>
    <mergeCell ref="E16:F16"/>
    <mergeCell ref="B17:C17"/>
    <mergeCell ref="B18:C18"/>
    <mergeCell ref="E18:F18"/>
    <mergeCell ref="C25:G25"/>
    <mergeCell ref="C26:G26"/>
    <mergeCell ref="AL18:AL19"/>
    <mergeCell ref="AM18:AM19"/>
    <mergeCell ref="AN18:AN19"/>
    <mergeCell ref="B19:C19"/>
    <mergeCell ref="E19:F19"/>
    <mergeCell ref="B20:C20"/>
    <mergeCell ref="AF18:AF19"/>
    <mergeCell ref="AG18:AG19"/>
    <mergeCell ref="AH18:AH19"/>
    <mergeCell ref="AI18:AI19"/>
    <mergeCell ref="AJ18:AJ19"/>
    <mergeCell ref="AK18:AK19"/>
    <mergeCell ref="Z18:Z19"/>
    <mergeCell ref="AA18:AA19"/>
    <mergeCell ref="AB18:AB19"/>
    <mergeCell ref="AC18:AC19"/>
    <mergeCell ref="AD18:AD19"/>
    <mergeCell ref="AE18:AE19"/>
    <mergeCell ref="T18:T19"/>
    <mergeCell ref="U18:U19"/>
    <mergeCell ref="V18:V19"/>
    <mergeCell ref="W18:W19"/>
  </mergeCell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G32"/>
  <sheetViews>
    <sheetView showGridLines="0" zoomScale="60" zoomScaleNormal="60" workbookViewId="0">
      <selection sqref="A1:AL4"/>
    </sheetView>
  </sheetViews>
  <sheetFormatPr baseColWidth="10" defaultColWidth="11.42578125" defaultRowHeight="27" customHeight="1" x14ac:dyDescent="0.2"/>
  <cols>
    <col min="1" max="1" width="13.140625" style="108" customWidth="1"/>
    <col min="2" max="2" width="4" style="3" customWidth="1"/>
    <col min="3" max="3" width="14.5703125" style="3" customWidth="1"/>
    <col min="4" max="4" width="14.7109375" style="3" customWidth="1"/>
    <col min="5" max="5" width="10" style="3" customWidth="1"/>
    <col min="6" max="6" width="7.42578125" style="3" customWidth="1"/>
    <col min="7" max="7" width="18" style="3" customWidth="1"/>
    <col min="8" max="8" width="35.28515625" style="280" customWidth="1"/>
    <col min="9" max="9" width="37.28515625" style="280" customWidth="1"/>
    <col min="10" max="10" width="21.140625" style="2" customWidth="1"/>
    <col min="11" max="11" width="36.140625" style="110" customWidth="1"/>
    <col min="12" max="12" width="21.85546875" style="110" customWidth="1"/>
    <col min="13" max="13" width="41.5703125" style="109" customWidth="1"/>
    <col min="14" max="14" width="15.5703125" style="111" customWidth="1"/>
    <col min="15" max="15" width="29.85546875" style="112" customWidth="1"/>
    <col min="16" max="16" width="32.85546875" style="109" customWidth="1"/>
    <col min="17" max="17" width="40.7109375" style="109" customWidth="1"/>
    <col min="18" max="18" width="30.28515625" style="109" customWidth="1"/>
    <col min="19" max="19" width="26.5703125" style="120" customWidth="1"/>
    <col min="20" max="20" width="21" style="114" customWidth="1"/>
    <col min="21" max="21" width="23" style="115" customWidth="1"/>
    <col min="22" max="22" width="11.5703125" style="284" customWidth="1"/>
    <col min="23" max="23" width="12" style="284" customWidth="1"/>
    <col min="24" max="24" width="11" style="284" customWidth="1"/>
    <col min="25" max="25" width="10.140625" style="284" customWidth="1"/>
    <col min="26" max="26" width="11.7109375" style="284" customWidth="1"/>
    <col min="27" max="27" width="10" style="284" customWidth="1"/>
    <col min="28" max="28" width="8.5703125" style="284" customWidth="1"/>
    <col min="29" max="29" width="9.140625" style="284" customWidth="1"/>
    <col min="30" max="33" width="7.140625" style="284" customWidth="1"/>
    <col min="34" max="34" width="8.85546875" style="284" customWidth="1"/>
    <col min="35" max="35" width="9.42578125" style="284" customWidth="1"/>
    <col min="36" max="36" width="10.140625" style="284" customWidth="1"/>
    <col min="37" max="37" width="12" style="284" customWidth="1"/>
    <col min="38" max="38" width="16.85546875" style="282" customWidth="1"/>
    <col min="39" max="39" width="20.85546875" style="117" customWidth="1"/>
    <col min="40" max="40" width="28.28515625" style="118" customWidth="1"/>
    <col min="41" max="16384" width="11.42578125" style="3"/>
  </cols>
  <sheetData>
    <row r="1" spans="1:59" ht="27" customHeight="1" x14ac:dyDescent="0.2">
      <c r="A1" s="1290" t="s">
        <v>498</v>
      </c>
      <c r="B1" s="1291"/>
      <c r="C1" s="1291"/>
      <c r="D1" s="1291"/>
      <c r="E1" s="1291"/>
      <c r="F1" s="1291"/>
      <c r="G1" s="1291"/>
      <c r="H1" s="1291"/>
      <c r="I1" s="1291"/>
      <c r="J1" s="1291"/>
      <c r="K1" s="1291"/>
      <c r="L1" s="1291"/>
      <c r="M1" s="1291"/>
      <c r="N1" s="1291"/>
      <c r="O1" s="1291"/>
      <c r="P1" s="1291"/>
      <c r="Q1" s="1291"/>
      <c r="R1" s="1291"/>
      <c r="S1" s="1291"/>
      <c r="T1" s="1291"/>
      <c r="U1" s="1291"/>
      <c r="V1" s="1291"/>
      <c r="W1" s="1291"/>
      <c r="X1" s="1291"/>
      <c r="Y1" s="1291"/>
      <c r="Z1" s="1291"/>
      <c r="AA1" s="1291"/>
      <c r="AB1" s="1291"/>
      <c r="AC1" s="1291"/>
      <c r="AD1" s="1291"/>
      <c r="AE1" s="1291"/>
      <c r="AF1" s="1291"/>
      <c r="AG1" s="1291"/>
      <c r="AH1" s="1291"/>
      <c r="AI1" s="1291"/>
      <c r="AJ1" s="1291"/>
      <c r="AK1" s="1291"/>
      <c r="AL1" s="1102"/>
      <c r="AM1" s="7" t="s">
        <v>1</v>
      </c>
      <c r="AN1" s="397" t="s">
        <v>2</v>
      </c>
      <c r="AO1" s="2"/>
      <c r="AP1" s="2"/>
      <c r="AQ1" s="2"/>
      <c r="AR1" s="2"/>
      <c r="AS1" s="2"/>
      <c r="AT1" s="2"/>
      <c r="AU1" s="2"/>
      <c r="AV1" s="2"/>
      <c r="AW1" s="2"/>
      <c r="AX1" s="2"/>
      <c r="AY1" s="2"/>
      <c r="AZ1" s="2"/>
      <c r="BA1" s="2"/>
      <c r="BB1" s="2"/>
      <c r="BC1" s="2"/>
      <c r="BD1" s="2"/>
      <c r="BE1" s="2"/>
      <c r="BF1" s="2"/>
      <c r="BG1" s="2"/>
    </row>
    <row r="2" spans="1:59" ht="27" customHeight="1" x14ac:dyDescent="0.2">
      <c r="A2" s="1291"/>
      <c r="B2" s="1291"/>
      <c r="C2" s="1291"/>
      <c r="D2" s="1291"/>
      <c r="E2" s="1291"/>
      <c r="F2" s="1291"/>
      <c r="G2" s="1291"/>
      <c r="H2" s="1291"/>
      <c r="I2" s="1291"/>
      <c r="J2" s="1291"/>
      <c r="K2" s="1291"/>
      <c r="L2" s="1291"/>
      <c r="M2" s="1291"/>
      <c r="N2" s="1291"/>
      <c r="O2" s="1291"/>
      <c r="P2" s="1291"/>
      <c r="Q2" s="1291"/>
      <c r="R2" s="1291"/>
      <c r="S2" s="1291"/>
      <c r="T2" s="1291"/>
      <c r="U2" s="1291"/>
      <c r="V2" s="1291"/>
      <c r="W2" s="1291"/>
      <c r="X2" s="1291"/>
      <c r="Y2" s="1291"/>
      <c r="Z2" s="1291"/>
      <c r="AA2" s="1291"/>
      <c r="AB2" s="1291"/>
      <c r="AC2" s="1291"/>
      <c r="AD2" s="1291"/>
      <c r="AE2" s="1291"/>
      <c r="AF2" s="1291"/>
      <c r="AG2" s="1291"/>
      <c r="AH2" s="1291"/>
      <c r="AI2" s="1291"/>
      <c r="AJ2" s="1291"/>
      <c r="AK2" s="1291"/>
      <c r="AL2" s="1102"/>
      <c r="AM2" s="7" t="s">
        <v>3</v>
      </c>
      <c r="AN2" s="397" t="s">
        <v>4</v>
      </c>
      <c r="AO2" s="2"/>
      <c r="AP2" s="2"/>
      <c r="AQ2" s="2"/>
      <c r="AR2" s="2"/>
      <c r="AS2" s="2"/>
      <c r="AT2" s="2"/>
      <c r="AU2" s="2"/>
      <c r="AV2" s="2"/>
      <c r="AW2" s="2"/>
      <c r="AX2" s="2"/>
      <c r="AY2" s="2"/>
      <c r="AZ2" s="2"/>
      <c r="BA2" s="2"/>
      <c r="BB2" s="2"/>
      <c r="BC2" s="2"/>
      <c r="BD2" s="2"/>
      <c r="BE2" s="2"/>
      <c r="BF2" s="2"/>
      <c r="BG2" s="2"/>
    </row>
    <row r="3" spans="1:59" ht="27" customHeight="1" x14ac:dyDescent="0.2">
      <c r="A3" s="1291"/>
      <c r="B3" s="1291"/>
      <c r="C3" s="1291"/>
      <c r="D3" s="1291"/>
      <c r="E3" s="1291"/>
      <c r="F3" s="1291"/>
      <c r="G3" s="1291"/>
      <c r="H3" s="1291"/>
      <c r="I3" s="1291"/>
      <c r="J3" s="1291"/>
      <c r="K3" s="1291"/>
      <c r="L3" s="1291"/>
      <c r="M3" s="1291"/>
      <c r="N3" s="1291"/>
      <c r="O3" s="1291"/>
      <c r="P3" s="1291"/>
      <c r="Q3" s="1291"/>
      <c r="R3" s="1291"/>
      <c r="S3" s="1291"/>
      <c r="T3" s="1291"/>
      <c r="U3" s="1291"/>
      <c r="V3" s="1291"/>
      <c r="W3" s="1291"/>
      <c r="X3" s="1291"/>
      <c r="Y3" s="1291"/>
      <c r="Z3" s="1291"/>
      <c r="AA3" s="1291"/>
      <c r="AB3" s="1291"/>
      <c r="AC3" s="1291"/>
      <c r="AD3" s="1291"/>
      <c r="AE3" s="1291"/>
      <c r="AF3" s="1291"/>
      <c r="AG3" s="1291"/>
      <c r="AH3" s="1291"/>
      <c r="AI3" s="1291"/>
      <c r="AJ3" s="1291"/>
      <c r="AK3" s="1291"/>
      <c r="AL3" s="1102"/>
      <c r="AM3" s="7" t="s">
        <v>5</v>
      </c>
      <c r="AN3" s="398" t="s">
        <v>6</v>
      </c>
      <c r="AO3" s="2"/>
      <c r="AP3" s="2"/>
      <c r="AQ3" s="2"/>
      <c r="AR3" s="2"/>
      <c r="AS3" s="2"/>
      <c r="AT3" s="2"/>
      <c r="AU3" s="2"/>
      <c r="AV3" s="2"/>
      <c r="AW3" s="2"/>
      <c r="AX3" s="2"/>
      <c r="AY3" s="2"/>
      <c r="AZ3" s="2"/>
      <c r="BA3" s="2"/>
      <c r="BB3" s="2"/>
      <c r="BC3" s="2"/>
      <c r="BD3" s="2"/>
      <c r="BE3" s="2"/>
      <c r="BF3" s="2"/>
      <c r="BG3" s="2"/>
    </row>
    <row r="4" spans="1:59" ht="27" customHeight="1" x14ac:dyDescent="0.2">
      <c r="A4" s="1103"/>
      <c r="B4" s="1103"/>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103"/>
      <c r="AL4" s="1104"/>
      <c r="AM4" s="7" t="s">
        <v>7</v>
      </c>
      <c r="AN4" s="399" t="s">
        <v>8</v>
      </c>
      <c r="AO4" s="2"/>
      <c r="AP4" s="2"/>
      <c r="AQ4" s="2"/>
      <c r="AR4" s="2"/>
      <c r="AS4" s="2"/>
      <c r="AT4" s="2"/>
      <c r="AU4" s="2"/>
      <c r="AV4" s="2"/>
      <c r="AW4" s="2"/>
      <c r="AX4" s="2"/>
      <c r="AY4" s="2"/>
      <c r="AZ4" s="2"/>
      <c r="BA4" s="2"/>
      <c r="BB4" s="2"/>
      <c r="BC4" s="2"/>
      <c r="BD4" s="2"/>
      <c r="BE4" s="2"/>
      <c r="BF4" s="2"/>
      <c r="BG4" s="2"/>
    </row>
    <row r="5" spans="1:59" s="17" customFormat="1" ht="27" customHeight="1" x14ac:dyDescent="0.2">
      <c r="A5" s="1105" t="s">
        <v>9</v>
      </c>
      <c r="B5" s="1105"/>
      <c r="C5" s="1105"/>
      <c r="D5" s="1105"/>
      <c r="E5" s="1105"/>
      <c r="F5" s="1105"/>
      <c r="G5" s="1105"/>
      <c r="H5" s="1105"/>
      <c r="I5" s="1105"/>
      <c r="J5" s="1105"/>
      <c r="K5" s="1173" t="s">
        <v>10</v>
      </c>
      <c r="L5" s="1173"/>
      <c r="M5" s="1173"/>
      <c r="N5" s="1173"/>
      <c r="O5" s="1173"/>
      <c r="P5" s="1173"/>
      <c r="Q5" s="1173"/>
      <c r="R5" s="1173"/>
      <c r="S5" s="1173"/>
      <c r="T5" s="1173"/>
      <c r="U5" s="1173"/>
      <c r="V5" s="1173"/>
      <c r="W5" s="1173"/>
      <c r="X5" s="1173"/>
      <c r="Y5" s="1173"/>
      <c r="Z5" s="1173"/>
      <c r="AA5" s="1173"/>
      <c r="AB5" s="1173"/>
      <c r="AC5" s="1173"/>
      <c r="AD5" s="1173"/>
      <c r="AE5" s="1173"/>
      <c r="AF5" s="1173"/>
      <c r="AG5" s="1173"/>
      <c r="AH5" s="1173"/>
      <c r="AI5" s="1173"/>
      <c r="AJ5" s="1173"/>
      <c r="AK5" s="1173"/>
      <c r="AL5" s="1173"/>
      <c r="AM5" s="1173"/>
      <c r="AN5" s="1173"/>
      <c r="AO5" s="16"/>
      <c r="AP5" s="16"/>
      <c r="AQ5" s="16"/>
      <c r="AR5" s="16"/>
      <c r="AS5" s="16"/>
      <c r="AT5" s="16"/>
      <c r="AU5" s="16"/>
      <c r="AV5" s="16"/>
      <c r="AW5" s="16"/>
      <c r="AX5" s="16"/>
      <c r="AY5" s="16"/>
      <c r="AZ5" s="16"/>
      <c r="BA5" s="16"/>
      <c r="BB5" s="16"/>
      <c r="BC5" s="16"/>
      <c r="BD5" s="16"/>
      <c r="BE5" s="16"/>
      <c r="BF5" s="16"/>
      <c r="BG5" s="16"/>
    </row>
    <row r="6" spans="1:59" s="17" customFormat="1" ht="27" customHeight="1" x14ac:dyDescent="0.2">
      <c r="A6" s="1106"/>
      <c r="B6" s="1106"/>
      <c r="C6" s="1106"/>
      <c r="D6" s="1106"/>
      <c r="E6" s="1106"/>
      <c r="F6" s="1106"/>
      <c r="G6" s="1106"/>
      <c r="H6" s="1106"/>
      <c r="I6" s="1106"/>
      <c r="J6" s="1106"/>
      <c r="K6" s="132"/>
      <c r="L6" s="133"/>
      <c r="M6" s="133"/>
      <c r="N6" s="8"/>
      <c r="O6" s="133"/>
      <c r="P6" s="133"/>
      <c r="Q6" s="133"/>
      <c r="R6" s="133"/>
      <c r="S6" s="133"/>
      <c r="T6" s="133"/>
      <c r="U6" s="133"/>
      <c r="V6" s="1174" t="s">
        <v>11</v>
      </c>
      <c r="W6" s="1106"/>
      <c r="X6" s="1106"/>
      <c r="Y6" s="1106"/>
      <c r="Z6" s="1106"/>
      <c r="AA6" s="1106"/>
      <c r="AB6" s="1106"/>
      <c r="AC6" s="1106"/>
      <c r="AD6" s="1106"/>
      <c r="AE6" s="1106"/>
      <c r="AF6" s="1106"/>
      <c r="AG6" s="1106"/>
      <c r="AH6" s="1106"/>
      <c r="AI6" s="1106"/>
      <c r="AJ6" s="1172"/>
      <c r="AK6" s="8"/>
      <c r="AL6" s="8"/>
      <c r="AM6" s="8"/>
      <c r="AN6" s="134"/>
      <c r="AO6" s="16"/>
      <c r="AP6" s="16"/>
      <c r="AQ6" s="16"/>
      <c r="AR6" s="16"/>
      <c r="AS6" s="16"/>
      <c r="AT6" s="16"/>
      <c r="AU6" s="16"/>
      <c r="AV6" s="16"/>
      <c r="AW6" s="16"/>
      <c r="AX6" s="16"/>
      <c r="AY6" s="16"/>
      <c r="AZ6" s="16"/>
      <c r="BA6" s="16"/>
      <c r="BB6" s="16"/>
      <c r="BC6" s="16"/>
      <c r="BD6" s="16"/>
      <c r="BE6" s="16"/>
      <c r="BF6" s="16"/>
      <c r="BG6" s="16"/>
    </row>
    <row r="7" spans="1:59" s="17" customFormat="1" ht="39.75" customHeight="1" x14ac:dyDescent="0.2">
      <c r="A7" s="1111" t="s">
        <v>12</v>
      </c>
      <c r="B7" s="1096" t="s">
        <v>13</v>
      </c>
      <c r="C7" s="1113"/>
      <c r="D7" s="1113" t="s">
        <v>12</v>
      </c>
      <c r="E7" s="1096" t="s">
        <v>14</v>
      </c>
      <c r="F7" s="1113"/>
      <c r="G7" s="1113" t="s">
        <v>12</v>
      </c>
      <c r="H7" s="1096" t="s">
        <v>15</v>
      </c>
      <c r="I7" s="1115" t="s">
        <v>16</v>
      </c>
      <c r="J7" s="1115" t="s">
        <v>17</v>
      </c>
      <c r="K7" s="1115" t="s">
        <v>18</v>
      </c>
      <c r="L7" s="1115" t="s">
        <v>19</v>
      </c>
      <c r="M7" s="1115" t="s">
        <v>10</v>
      </c>
      <c r="N7" s="1098" t="s">
        <v>20</v>
      </c>
      <c r="O7" s="1094" t="s">
        <v>21</v>
      </c>
      <c r="P7" s="1096" t="s">
        <v>22</v>
      </c>
      <c r="Q7" s="1096" t="s">
        <v>23</v>
      </c>
      <c r="R7" s="1115" t="s">
        <v>24</v>
      </c>
      <c r="S7" s="1117" t="s">
        <v>21</v>
      </c>
      <c r="T7" s="14"/>
      <c r="U7" s="1115" t="s">
        <v>25</v>
      </c>
      <c r="V7" s="1127" t="s">
        <v>26</v>
      </c>
      <c r="W7" s="1127"/>
      <c r="X7" s="1128" t="s">
        <v>27</v>
      </c>
      <c r="Y7" s="1128"/>
      <c r="Z7" s="1128"/>
      <c r="AA7" s="1128"/>
      <c r="AB7" s="1129" t="s">
        <v>28</v>
      </c>
      <c r="AC7" s="1130"/>
      <c r="AD7" s="1130"/>
      <c r="AE7" s="1130"/>
      <c r="AF7" s="1130"/>
      <c r="AG7" s="1131"/>
      <c r="AH7" s="1128" t="s">
        <v>29</v>
      </c>
      <c r="AI7" s="1128"/>
      <c r="AJ7" s="1128"/>
      <c r="AK7" s="15" t="s">
        <v>30</v>
      </c>
      <c r="AL7" s="1132" t="s">
        <v>31</v>
      </c>
      <c r="AM7" s="1132" t="s">
        <v>32</v>
      </c>
      <c r="AN7" s="1149" t="s">
        <v>33</v>
      </c>
      <c r="AO7" s="16"/>
      <c r="AP7" s="16"/>
      <c r="AQ7" s="16"/>
      <c r="AR7" s="16"/>
      <c r="AS7" s="16"/>
      <c r="AT7" s="16"/>
      <c r="AU7" s="16"/>
      <c r="AV7" s="16"/>
      <c r="AW7" s="16"/>
      <c r="AX7" s="16"/>
      <c r="AY7" s="16"/>
      <c r="AZ7" s="16"/>
      <c r="BA7" s="16"/>
      <c r="BB7" s="16"/>
      <c r="BC7" s="16"/>
      <c r="BD7" s="16"/>
      <c r="BE7" s="16"/>
      <c r="BF7" s="16"/>
      <c r="BG7" s="16"/>
    </row>
    <row r="8" spans="1:59" s="17" customFormat="1" ht="147.75" customHeight="1" x14ac:dyDescent="0.2">
      <c r="A8" s="1112"/>
      <c r="B8" s="1097"/>
      <c r="C8" s="1114"/>
      <c r="D8" s="1114"/>
      <c r="E8" s="1097"/>
      <c r="F8" s="1114"/>
      <c r="G8" s="1114"/>
      <c r="H8" s="1097"/>
      <c r="I8" s="1116"/>
      <c r="J8" s="1116"/>
      <c r="K8" s="1116"/>
      <c r="L8" s="1116"/>
      <c r="M8" s="1116"/>
      <c r="N8" s="1099"/>
      <c r="O8" s="1095"/>
      <c r="P8" s="1097"/>
      <c r="Q8" s="1097"/>
      <c r="R8" s="1116"/>
      <c r="S8" s="1118"/>
      <c r="T8" s="18" t="s">
        <v>12</v>
      </c>
      <c r="U8" s="1116"/>
      <c r="V8" s="19" t="s">
        <v>34</v>
      </c>
      <c r="W8" s="20" t="s">
        <v>35</v>
      </c>
      <c r="X8" s="21" t="s">
        <v>36</v>
      </c>
      <c r="Y8" s="21" t="s">
        <v>37</v>
      </c>
      <c r="Z8" s="21" t="s">
        <v>38</v>
      </c>
      <c r="AA8" s="21" t="s">
        <v>39</v>
      </c>
      <c r="AB8" s="21" t="s">
        <v>40</v>
      </c>
      <c r="AC8" s="21" t="s">
        <v>41</v>
      </c>
      <c r="AD8" s="21" t="s">
        <v>42</v>
      </c>
      <c r="AE8" s="21" t="s">
        <v>43</v>
      </c>
      <c r="AF8" s="21" t="s">
        <v>44</v>
      </c>
      <c r="AG8" s="21" t="s">
        <v>45</v>
      </c>
      <c r="AH8" s="21" t="s">
        <v>46</v>
      </c>
      <c r="AI8" s="21" t="s">
        <v>47</v>
      </c>
      <c r="AJ8" s="21" t="s">
        <v>48</v>
      </c>
      <c r="AK8" s="21" t="s">
        <v>30</v>
      </c>
      <c r="AL8" s="1133"/>
      <c r="AM8" s="1133"/>
      <c r="AN8" s="1150"/>
      <c r="AO8" s="16"/>
      <c r="AP8" s="16"/>
      <c r="AQ8" s="16"/>
      <c r="AR8" s="16"/>
      <c r="AS8" s="16"/>
      <c r="AT8" s="16"/>
      <c r="AU8" s="16"/>
      <c r="AV8" s="16"/>
      <c r="AW8" s="16"/>
      <c r="AX8" s="16"/>
      <c r="AY8" s="16"/>
      <c r="AZ8" s="16"/>
      <c r="BA8" s="16"/>
      <c r="BB8" s="16"/>
      <c r="BC8" s="16"/>
      <c r="BD8" s="16"/>
      <c r="BE8" s="16"/>
      <c r="BF8" s="16"/>
      <c r="BG8" s="16"/>
    </row>
    <row r="9" spans="1:59" s="17" customFormat="1" ht="27" customHeight="1" x14ac:dyDescent="0.2">
      <c r="A9" s="556">
        <v>2</v>
      </c>
      <c r="B9" s="458" t="s">
        <v>233</v>
      </c>
      <c r="C9" s="555"/>
      <c r="D9" s="334"/>
      <c r="E9" s="403"/>
      <c r="F9" s="403"/>
      <c r="G9" s="404"/>
      <c r="H9" s="334"/>
      <c r="I9" s="334"/>
      <c r="J9" s="405"/>
      <c r="K9" s="365"/>
      <c r="L9" s="327"/>
      <c r="M9" s="554"/>
      <c r="N9" s="333"/>
      <c r="O9" s="332"/>
      <c r="P9" s="554"/>
      <c r="Q9" s="554"/>
      <c r="R9" s="554"/>
      <c r="S9" s="330"/>
      <c r="T9" s="329"/>
      <c r="U9" s="327"/>
      <c r="V9" s="327"/>
      <c r="W9" s="327"/>
      <c r="X9" s="327"/>
      <c r="Y9" s="327"/>
      <c r="Z9" s="327"/>
      <c r="AA9" s="327"/>
      <c r="AB9" s="327"/>
      <c r="AC9" s="327"/>
      <c r="AD9" s="327"/>
      <c r="AE9" s="327"/>
      <c r="AF9" s="327"/>
      <c r="AG9" s="327"/>
      <c r="AH9" s="327"/>
      <c r="AI9" s="327"/>
      <c r="AJ9" s="327"/>
      <c r="AK9" s="327"/>
      <c r="AL9" s="326"/>
      <c r="AM9" s="326"/>
      <c r="AN9" s="140"/>
      <c r="AO9" s="16"/>
      <c r="AP9" s="16"/>
      <c r="AQ9" s="16"/>
      <c r="AR9" s="16"/>
      <c r="AS9" s="16"/>
      <c r="AT9" s="16"/>
      <c r="AU9" s="16"/>
      <c r="AV9" s="16"/>
      <c r="AW9" s="16"/>
      <c r="AX9" s="16"/>
      <c r="AY9" s="16"/>
      <c r="AZ9" s="16"/>
      <c r="BA9" s="16"/>
      <c r="BB9" s="16"/>
      <c r="BC9" s="16"/>
      <c r="BD9" s="16"/>
      <c r="BE9" s="16"/>
      <c r="BF9" s="16"/>
      <c r="BG9" s="16"/>
    </row>
    <row r="10" spans="1:59" s="16" customFormat="1" ht="27" customHeight="1" x14ac:dyDescent="0.2">
      <c r="A10" s="34"/>
      <c r="B10" s="324"/>
      <c r="C10" s="323"/>
      <c r="D10" s="553">
        <v>27</v>
      </c>
      <c r="E10" s="36" t="s">
        <v>228</v>
      </c>
      <c r="F10" s="452"/>
      <c r="G10" s="421"/>
      <c r="H10" s="308"/>
      <c r="I10" s="308"/>
      <c r="J10" s="314"/>
      <c r="K10" s="524"/>
      <c r="L10" s="523"/>
      <c r="M10" s="552"/>
      <c r="N10" s="522"/>
      <c r="O10" s="521"/>
      <c r="P10" s="552"/>
      <c r="Q10" s="552"/>
      <c r="R10" s="552"/>
      <c r="S10" s="551"/>
      <c r="T10" s="550"/>
      <c r="U10" s="523"/>
      <c r="V10" s="523"/>
      <c r="W10" s="523"/>
      <c r="X10" s="523"/>
      <c r="Y10" s="523"/>
      <c r="Z10" s="523"/>
      <c r="AA10" s="523"/>
      <c r="AB10" s="523"/>
      <c r="AC10" s="523"/>
      <c r="AD10" s="523"/>
      <c r="AE10" s="523"/>
      <c r="AF10" s="523"/>
      <c r="AG10" s="523"/>
      <c r="AH10" s="523"/>
      <c r="AI10" s="523"/>
      <c r="AJ10" s="523"/>
      <c r="AK10" s="523"/>
      <c r="AL10" s="549"/>
      <c r="AM10" s="549"/>
      <c r="AN10" s="548"/>
    </row>
    <row r="11" spans="1:59" s="279" customFormat="1" ht="87.75" customHeight="1" x14ac:dyDescent="0.2">
      <c r="A11" s="543"/>
      <c r="B11" s="542"/>
      <c r="C11" s="541"/>
      <c r="D11" s="547"/>
      <c r="E11" s="546"/>
      <c r="F11" s="545"/>
      <c r="G11" s="538">
        <v>3502006</v>
      </c>
      <c r="H11" s="245" t="s">
        <v>497</v>
      </c>
      <c r="I11" s="53" t="s">
        <v>496</v>
      </c>
      <c r="J11" s="159">
        <v>1</v>
      </c>
      <c r="K11" s="1222" t="s">
        <v>495</v>
      </c>
      <c r="L11" s="1243" t="s">
        <v>494</v>
      </c>
      <c r="M11" s="1163" t="s">
        <v>493</v>
      </c>
      <c r="N11" s="515">
        <f>(S11)/(O11)</f>
        <v>0.43333333333333335</v>
      </c>
      <c r="O11" s="1210">
        <f>+S11+S12</f>
        <v>75000000</v>
      </c>
      <c r="P11" s="1163" t="s">
        <v>492</v>
      </c>
      <c r="Q11" s="1317" t="s">
        <v>491</v>
      </c>
      <c r="R11" s="544" t="s">
        <v>490</v>
      </c>
      <c r="S11" s="536">
        <f>20000000+12500000</f>
        <v>32500000</v>
      </c>
      <c r="T11" s="1319" t="s">
        <v>86</v>
      </c>
      <c r="U11" s="537" t="s">
        <v>486</v>
      </c>
      <c r="V11" s="1321">
        <v>295972</v>
      </c>
      <c r="W11" s="1321">
        <v>285580</v>
      </c>
      <c r="X11" s="1321">
        <v>135545</v>
      </c>
      <c r="Y11" s="1321">
        <v>44254</v>
      </c>
      <c r="Z11" s="1321">
        <v>309146</v>
      </c>
      <c r="AA11" s="1321">
        <v>92607</v>
      </c>
      <c r="AB11" s="1321">
        <v>0</v>
      </c>
      <c r="AC11" s="1321">
        <v>0</v>
      </c>
      <c r="AD11" s="1321">
        <v>0</v>
      </c>
      <c r="AE11" s="1321">
        <v>0</v>
      </c>
      <c r="AF11" s="1321">
        <v>0</v>
      </c>
      <c r="AG11" s="1321">
        <v>0</v>
      </c>
      <c r="AH11" s="1321">
        <v>0</v>
      </c>
      <c r="AI11" s="1321">
        <v>0</v>
      </c>
      <c r="AJ11" s="1321">
        <v>0</v>
      </c>
      <c r="AK11" s="1321">
        <f>+V11+W11</f>
        <v>581552</v>
      </c>
      <c r="AL11" s="1235">
        <v>43832</v>
      </c>
      <c r="AM11" s="1235">
        <v>44195</v>
      </c>
      <c r="AN11" s="1324" t="s">
        <v>453</v>
      </c>
    </row>
    <row r="12" spans="1:59" s="279" customFormat="1" ht="87.75" customHeight="1" x14ac:dyDescent="0.2">
      <c r="A12" s="543"/>
      <c r="B12" s="542"/>
      <c r="C12" s="541"/>
      <c r="D12" s="540"/>
      <c r="E12" s="540"/>
      <c r="F12" s="539"/>
      <c r="G12" s="538">
        <v>3502007</v>
      </c>
      <c r="H12" s="245" t="s">
        <v>489</v>
      </c>
      <c r="I12" s="53" t="s">
        <v>488</v>
      </c>
      <c r="J12" s="159">
        <v>7</v>
      </c>
      <c r="K12" s="1223"/>
      <c r="L12" s="1244"/>
      <c r="M12" s="1165"/>
      <c r="N12" s="515">
        <f>(S12)/(O11)</f>
        <v>0.56666666666666665</v>
      </c>
      <c r="O12" s="1211"/>
      <c r="P12" s="1165"/>
      <c r="Q12" s="1318"/>
      <c r="R12" s="537" t="s">
        <v>487</v>
      </c>
      <c r="S12" s="531">
        <f>30000000+12500000</f>
        <v>42500000</v>
      </c>
      <c r="T12" s="1320"/>
      <c r="U12" s="537" t="s">
        <v>486</v>
      </c>
      <c r="V12" s="1322"/>
      <c r="W12" s="1322"/>
      <c r="X12" s="1322"/>
      <c r="Y12" s="1322"/>
      <c r="Z12" s="1322"/>
      <c r="AA12" s="1322"/>
      <c r="AB12" s="1322"/>
      <c r="AC12" s="1322"/>
      <c r="AD12" s="1322"/>
      <c r="AE12" s="1322"/>
      <c r="AF12" s="1322"/>
      <c r="AG12" s="1322"/>
      <c r="AH12" s="1322"/>
      <c r="AI12" s="1322"/>
      <c r="AJ12" s="1322"/>
      <c r="AK12" s="1322"/>
      <c r="AL12" s="1323"/>
      <c r="AM12" s="1323"/>
      <c r="AN12" s="1325"/>
    </row>
    <row r="13" spans="1:59" s="16" customFormat="1" ht="102.75" customHeight="1" x14ac:dyDescent="0.2">
      <c r="A13" s="71"/>
      <c r="B13" s="176"/>
      <c r="C13" s="177"/>
      <c r="D13" s="530"/>
      <c r="E13" s="530"/>
      <c r="F13" s="529"/>
      <c r="G13" s="532">
        <v>3502022</v>
      </c>
      <c r="H13" s="158" t="s">
        <v>479</v>
      </c>
      <c r="I13" s="62" t="s">
        <v>485</v>
      </c>
      <c r="J13" s="55">
        <v>14</v>
      </c>
      <c r="K13" s="1151" t="s">
        <v>484</v>
      </c>
      <c r="L13" s="1272" t="s">
        <v>483</v>
      </c>
      <c r="M13" s="1157" t="s">
        <v>482</v>
      </c>
      <c r="N13" s="58">
        <f>(S13)/(O13)</f>
        <v>0.90458015267175573</v>
      </c>
      <c r="O13" s="1326">
        <f>+S13+S14</f>
        <v>209600000</v>
      </c>
      <c r="P13" s="1328" t="s">
        <v>481</v>
      </c>
      <c r="Q13" s="1274" t="s">
        <v>480</v>
      </c>
      <c r="R13" s="535" t="s">
        <v>479</v>
      </c>
      <c r="S13" s="536">
        <f>100000000+89600000</f>
        <v>189600000</v>
      </c>
      <c r="T13" s="1134" t="s">
        <v>59</v>
      </c>
      <c r="U13" s="1140" t="s">
        <v>87</v>
      </c>
      <c r="V13" s="1304">
        <v>295972</v>
      </c>
      <c r="W13" s="1304">
        <v>285580</v>
      </c>
      <c r="X13" s="1304">
        <v>135545</v>
      </c>
      <c r="Y13" s="1304">
        <v>44254</v>
      </c>
      <c r="Z13" s="1304">
        <v>309146</v>
      </c>
      <c r="AA13" s="1304">
        <v>92607</v>
      </c>
      <c r="AB13" s="1304">
        <v>0</v>
      </c>
      <c r="AC13" s="1304">
        <v>0</v>
      </c>
      <c r="AD13" s="1304">
        <v>0</v>
      </c>
      <c r="AE13" s="1304">
        <v>0</v>
      </c>
      <c r="AF13" s="1304">
        <v>0</v>
      </c>
      <c r="AG13" s="1304">
        <v>0</v>
      </c>
      <c r="AH13" s="1304">
        <v>0</v>
      </c>
      <c r="AI13" s="1304">
        <v>0</v>
      </c>
      <c r="AJ13" s="1304">
        <v>0</v>
      </c>
      <c r="AK13" s="1304">
        <f>+V13+W13</f>
        <v>581552</v>
      </c>
      <c r="AL13" s="1146">
        <v>43832</v>
      </c>
      <c r="AM13" s="1146">
        <v>44195</v>
      </c>
      <c r="AN13" s="1276" t="s">
        <v>453</v>
      </c>
    </row>
    <row r="14" spans="1:59" s="16" customFormat="1" ht="100.5" customHeight="1" x14ac:dyDescent="0.2">
      <c r="A14" s="71"/>
      <c r="B14" s="176"/>
      <c r="C14" s="177"/>
      <c r="D14" s="530"/>
      <c r="E14" s="530"/>
      <c r="F14" s="529"/>
      <c r="G14" s="532">
        <v>3502047</v>
      </c>
      <c r="H14" s="158" t="s">
        <v>470</v>
      </c>
      <c r="I14" s="62" t="s">
        <v>471</v>
      </c>
      <c r="J14" s="55">
        <v>1</v>
      </c>
      <c r="K14" s="1152"/>
      <c r="L14" s="1285"/>
      <c r="M14" s="1158"/>
      <c r="N14" s="58">
        <f>(S14)/(O13)</f>
        <v>9.5419847328244281E-2</v>
      </c>
      <c r="O14" s="1327"/>
      <c r="P14" s="1329"/>
      <c r="Q14" s="1287"/>
      <c r="R14" s="535" t="s">
        <v>470</v>
      </c>
      <c r="S14" s="531">
        <v>20000000</v>
      </c>
      <c r="T14" s="1135"/>
      <c r="U14" s="1141"/>
      <c r="V14" s="1330"/>
      <c r="W14" s="1330"/>
      <c r="X14" s="1330"/>
      <c r="Y14" s="1330"/>
      <c r="Z14" s="1330"/>
      <c r="AA14" s="1330"/>
      <c r="AB14" s="1330"/>
      <c r="AC14" s="1330"/>
      <c r="AD14" s="1330"/>
      <c r="AE14" s="1330"/>
      <c r="AF14" s="1330"/>
      <c r="AG14" s="1330"/>
      <c r="AH14" s="1330"/>
      <c r="AI14" s="1330"/>
      <c r="AJ14" s="1330"/>
      <c r="AK14" s="1330"/>
      <c r="AL14" s="1148"/>
      <c r="AM14" s="1148"/>
      <c r="AN14" s="1277"/>
    </row>
    <row r="15" spans="1:59" s="16" customFormat="1" ht="87.75" customHeight="1" x14ac:dyDescent="0.2">
      <c r="A15" s="71"/>
      <c r="B15" s="176"/>
      <c r="C15" s="177"/>
      <c r="D15" s="530"/>
      <c r="E15" s="530"/>
      <c r="F15" s="529"/>
      <c r="G15" s="1331">
        <v>3502039</v>
      </c>
      <c r="H15" s="1166" t="s">
        <v>473</v>
      </c>
      <c r="I15" s="158" t="s">
        <v>277</v>
      </c>
      <c r="J15" s="55">
        <v>12</v>
      </c>
      <c r="K15" s="1151" t="s">
        <v>478</v>
      </c>
      <c r="L15" s="1272" t="s">
        <v>477</v>
      </c>
      <c r="M15" s="1157" t="s">
        <v>476</v>
      </c>
      <c r="N15" s="1333">
        <f>(S15)/(O15)</f>
        <v>0.91998347511302225</v>
      </c>
      <c r="O15" s="1326">
        <f>+S15+S17</f>
        <v>456404937</v>
      </c>
      <c r="P15" s="1140" t="s">
        <v>475</v>
      </c>
      <c r="Q15" s="1274" t="s">
        <v>474</v>
      </c>
      <c r="R15" s="1166" t="s">
        <v>473</v>
      </c>
      <c r="S15" s="1261">
        <f>434485000-14600000-236245001+236245001</f>
        <v>419885000</v>
      </c>
      <c r="T15" s="1134" t="s">
        <v>59</v>
      </c>
      <c r="U15" s="1140" t="s">
        <v>87</v>
      </c>
      <c r="V15" s="1304">
        <v>6041</v>
      </c>
      <c r="W15" s="1304">
        <v>6016</v>
      </c>
      <c r="X15" s="1304">
        <v>0</v>
      </c>
      <c r="Y15" s="1304">
        <v>0</v>
      </c>
      <c r="Z15" s="1336">
        <v>12057</v>
      </c>
      <c r="AA15" s="1304">
        <v>0</v>
      </c>
      <c r="AB15" s="1304">
        <v>0</v>
      </c>
      <c r="AC15" s="1304">
        <v>0</v>
      </c>
      <c r="AD15" s="1304">
        <v>0</v>
      </c>
      <c r="AE15" s="1304">
        <v>0</v>
      </c>
      <c r="AF15" s="1304">
        <v>0</v>
      </c>
      <c r="AG15" s="1304">
        <v>0</v>
      </c>
      <c r="AH15" s="1304">
        <v>0</v>
      </c>
      <c r="AI15" s="1304">
        <v>0</v>
      </c>
      <c r="AJ15" s="1304">
        <v>0</v>
      </c>
      <c r="AK15" s="1304">
        <f>+V15+W15</f>
        <v>12057</v>
      </c>
      <c r="AL15" s="1146">
        <v>43832</v>
      </c>
      <c r="AM15" s="1146">
        <v>44195</v>
      </c>
      <c r="AN15" s="1276" t="s">
        <v>453</v>
      </c>
    </row>
    <row r="16" spans="1:59" s="16" customFormat="1" ht="87.75" customHeight="1" x14ac:dyDescent="0.2">
      <c r="A16" s="71"/>
      <c r="B16" s="176"/>
      <c r="C16" s="177"/>
      <c r="D16" s="530"/>
      <c r="E16" s="530"/>
      <c r="F16" s="529"/>
      <c r="G16" s="1332"/>
      <c r="H16" s="1168"/>
      <c r="I16" s="158" t="s">
        <v>472</v>
      </c>
      <c r="J16" s="55">
        <v>1</v>
      </c>
      <c r="K16" s="1152"/>
      <c r="L16" s="1285"/>
      <c r="M16" s="1158"/>
      <c r="N16" s="1334"/>
      <c r="O16" s="1327"/>
      <c r="P16" s="1141"/>
      <c r="Q16" s="1287"/>
      <c r="R16" s="1168"/>
      <c r="S16" s="1262"/>
      <c r="T16" s="1135"/>
      <c r="U16" s="1141"/>
      <c r="V16" s="1330"/>
      <c r="W16" s="1330"/>
      <c r="X16" s="1330"/>
      <c r="Y16" s="1330"/>
      <c r="Z16" s="1337"/>
      <c r="AA16" s="1330"/>
      <c r="AB16" s="1330"/>
      <c r="AC16" s="1330"/>
      <c r="AD16" s="1330"/>
      <c r="AE16" s="1330"/>
      <c r="AF16" s="1330"/>
      <c r="AG16" s="1330"/>
      <c r="AH16" s="1330"/>
      <c r="AI16" s="1330"/>
      <c r="AJ16" s="1330"/>
      <c r="AK16" s="1330"/>
      <c r="AL16" s="1147"/>
      <c r="AM16" s="1147"/>
      <c r="AN16" s="1277"/>
    </row>
    <row r="17" spans="1:40" s="16" customFormat="1" ht="99" customHeight="1" x14ac:dyDescent="0.2">
      <c r="A17" s="71"/>
      <c r="B17" s="176"/>
      <c r="C17" s="177"/>
      <c r="D17" s="530"/>
      <c r="E17" s="530"/>
      <c r="F17" s="529"/>
      <c r="G17" s="532">
        <v>3502047</v>
      </c>
      <c r="H17" s="158" t="s">
        <v>470</v>
      </c>
      <c r="I17" s="62" t="s">
        <v>471</v>
      </c>
      <c r="J17" s="55">
        <v>1</v>
      </c>
      <c r="K17" s="1153"/>
      <c r="L17" s="1273"/>
      <c r="M17" s="1159"/>
      <c r="N17" s="58">
        <f>(S17)/(O15)</f>
        <v>8.0016524886977719E-2</v>
      </c>
      <c r="O17" s="1335"/>
      <c r="P17" s="1141"/>
      <c r="Q17" s="1287"/>
      <c r="R17" s="158" t="s">
        <v>470</v>
      </c>
      <c r="S17" s="531">
        <v>36519937</v>
      </c>
      <c r="T17" s="1136"/>
      <c r="U17" s="1142"/>
      <c r="V17" s="1305"/>
      <c r="W17" s="1305"/>
      <c r="X17" s="1305"/>
      <c r="Y17" s="1305"/>
      <c r="Z17" s="1338"/>
      <c r="AA17" s="1305"/>
      <c r="AB17" s="1305"/>
      <c r="AC17" s="1305"/>
      <c r="AD17" s="1305"/>
      <c r="AE17" s="1305"/>
      <c r="AF17" s="1305"/>
      <c r="AG17" s="1305"/>
      <c r="AH17" s="1305"/>
      <c r="AI17" s="1305"/>
      <c r="AJ17" s="1305"/>
      <c r="AK17" s="1305"/>
      <c r="AL17" s="1148"/>
      <c r="AM17" s="1148"/>
      <c r="AN17" s="1278"/>
    </row>
    <row r="18" spans="1:40" s="16" customFormat="1" ht="129" customHeight="1" x14ac:dyDescent="0.2">
      <c r="A18" s="71"/>
      <c r="B18" s="176"/>
      <c r="C18" s="177"/>
      <c r="D18" s="530"/>
      <c r="E18" s="530"/>
      <c r="F18" s="529"/>
      <c r="G18" s="528">
        <v>3502046</v>
      </c>
      <c r="H18" s="181" t="s">
        <v>463</v>
      </c>
      <c r="I18" s="62" t="s">
        <v>469</v>
      </c>
      <c r="J18" s="55">
        <v>1</v>
      </c>
      <c r="K18" s="159" t="s">
        <v>468</v>
      </c>
      <c r="L18" s="428" t="s">
        <v>467</v>
      </c>
      <c r="M18" s="158" t="s">
        <v>466</v>
      </c>
      <c r="N18" s="58">
        <f>+S18/O18</f>
        <v>1</v>
      </c>
      <c r="O18" s="527">
        <f>+S18</f>
        <v>545981904.85000002</v>
      </c>
      <c r="P18" s="62" t="s">
        <v>465</v>
      </c>
      <c r="Q18" s="161" t="s">
        <v>464</v>
      </c>
      <c r="R18" s="158" t="s">
        <v>463</v>
      </c>
      <c r="S18" s="414">
        <v>545981904.85000002</v>
      </c>
      <c r="T18" s="267">
        <v>52</v>
      </c>
      <c r="U18" s="264" t="s">
        <v>462</v>
      </c>
      <c r="V18" s="526">
        <v>6041</v>
      </c>
      <c r="W18" s="526">
        <v>6016</v>
      </c>
      <c r="X18" s="526">
        <v>0</v>
      </c>
      <c r="Y18" s="526">
        <v>0</v>
      </c>
      <c r="Z18" s="526">
        <v>12057</v>
      </c>
      <c r="AA18" s="526">
        <v>0</v>
      </c>
      <c r="AB18" s="526">
        <v>0</v>
      </c>
      <c r="AC18" s="526">
        <v>0</v>
      </c>
      <c r="AD18" s="526">
        <v>0</v>
      </c>
      <c r="AE18" s="526">
        <v>0</v>
      </c>
      <c r="AF18" s="526">
        <v>0</v>
      </c>
      <c r="AG18" s="526">
        <v>0</v>
      </c>
      <c r="AH18" s="526">
        <v>0</v>
      </c>
      <c r="AI18" s="526">
        <v>0</v>
      </c>
      <c r="AJ18" s="526">
        <v>0</v>
      </c>
      <c r="AK18" s="526">
        <f>+V18+W18</f>
        <v>12057</v>
      </c>
      <c r="AL18" s="65">
        <v>43832</v>
      </c>
      <c r="AM18" s="65">
        <v>44195</v>
      </c>
      <c r="AN18" s="367" t="s">
        <v>453</v>
      </c>
    </row>
    <row r="19" spans="1:40" s="16" customFormat="1" ht="27" customHeight="1" x14ac:dyDescent="0.2">
      <c r="A19" s="141"/>
      <c r="B19" s="254"/>
      <c r="C19" s="318"/>
      <c r="D19" s="143">
        <v>28</v>
      </c>
      <c r="E19" s="143" t="s">
        <v>461</v>
      </c>
      <c r="F19" s="308"/>
      <c r="G19" s="421"/>
      <c r="H19" s="308"/>
      <c r="I19" s="408"/>
      <c r="J19" s="525"/>
      <c r="K19" s="524"/>
      <c r="L19" s="523"/>
      <c r="M19" s="520"/>
      <c r="N19" s="522"/>
      <c r="O19" s="521"/>
      <c r="P19" s="520"/>
      <c r="Q19" s="520"/>
      <c r="R19" s="520"/>
      <c r="S19" s="307"/>
      <c r="T19" s="306"/>
      <c r="U19" s="305"/>
      <c r="V19" s="519"/>
      <c r="W19" s="519"/>
      <c r="X19" s="519"/>
      <c r="Y19" s="519"/>
      <c r="Z19" s="519"/>
      <c r="AA19" s="519"/>
      <c r="AB19" s="519"/>
      <c r="AC19" s="519"/>
      <c r="AD19" s="519"/>
      <c r="AE19" s="519"/>
      <c r="AF19" s="519"/>
      <c r="AG19" s="519"/>
      <c r="AH19" s="519"/>
      <c r="AI19" s="519"/>
      <c r="AJ19" s="519"/>
      <c r="AK19" s="519"/>
      <c r="AL19" s="303"/>
      <c r="AM19" s="303"/>
      <c r="AN19" s="302"/>
    </row>
    <row r="20" spans="1:40" s="16" customFormat="1" ht="87.75" customHeight="1" x14ac:dyDescent="0.2">
      <c r="A20" s="71"/>
      <c r="B20" s="176"/>
      <c r="C20" s="177"/>
      <c r="D20" s="300"/>
      <c r="E20" s="518"/>
      <c r="F20" s="517"/>
      <c r="G20" s="57">
        <v>3602018</v>
      </c>
      <c r="H20" s="158" t="s">
        <v>454</v>
      </c>
      <c r="I20" s="88" t="s">
        <v>460</v>
      </c>
      <c r="J20" s="56">
        <v>3</v>
      </c>
      <c r="K20" s="1259" t="s">
        <v>459</v>
      </c>
      <c r="L20" s="1272" t="s">
        <v>458</v>
      </c>
      <c r="M20" s="1166" t="s">
        <v>457</v>
      </c>
      <c r="N20" s="515">
        <f>(S20)/($O$20)</f>
        <v>0.60655967236641761</v>
      </c>
      <c r="O20" s="1261">
        <f>SUM(S20:S23)</f>
        <v>285685000</v>
      </c>
      <c r="P20" s="1157" t="s">
        <v>456</v>
      </c>
      <c r="Q20" s="1340" t="s">
        <v>455</v>
      </c>
      <c r="R20" s="158" t="s">
        <v>454</v>
      </c>
      <c r="S20" s="430">
        <v>173285000</v>
      </c>
      <c r="T20" s="1134" t="s">
        <v>86</v>
      </c>
      <c r="U20" s="1140" t="s">
        <v>87</v>
      </c>
      <c r="V20" s="1295">
        <v>295972</v>
      </c>
      <c r="W20" s="1295">
        <v>285580</v>
      </c>
      <c r="X20" s="1295">
        <v>135545</v>
      </c>
      <c r="Y20" s="1295">
        <v>44254</v>
      </c>
      <c r="Z20" s="1295">
        <v>309146</v>
      </c>
      <c r="AA20" s="1295">
        <v>92607</v>
      </c>
      <c r="AB20" s="1295">
        <v>0</v>
      </c>
      <c r="AC20" s="1295">
        <v>0</v>
      </c>
      <c r="AD20" s="1295">
        <v>0</v>
      </c>
      <c r="AE20" s="1295">
        <v>0</v>
      </c>
      <c r="AF20" s="1295">
        <v>0</v>
      </c>
      <c r="AG20" s="1295">
        <v>0</v>
      </c>
      <c r="AH20" s="1295">
        <v>44.35</v>
      </c>
      <c r="AI20" s="1295">
        <v>21.44</v>
      </c>
      <c r="AJ20" s="1295">
        <v>75687</v>
      </c>
      <c r="AK20" s="1295">
        <f>+V20+W20</f>
        <v>581552</v>
      </c>
      <c r="AL20" s="1146">
        <v>43832</v>
      </c>
      <c r="AM20" s="1146">
        <v>44195</v>
      </c>
      <c r="AN20" s="1157" t="s">
        <v>453</v>
      </c>
    </row>
    <row r="21" spans="1:40" s="17" customFormat="1" ht="81" customHeight="1" x14ac:dyDescent="0.2">
      <c r="A21" s="301"/>
      <c r="B21" s="33"/>
      <c r="C21" s="198"/>
      <c r="F21" s="198"/>
      <c r="G21" s="516">
        <v>3602032</v>
      </c>
      <c r="H21" s="158" t="s">
        <v>451</v>
      </c>
      <c r="I21" s="88" t="s">
        <v>452</v>
      </c>
      <c r="J21" s="200">
        <v>14</v>
      </c>
      <c r="K21" s="1339"/>
      <c r="L21" s="1285"/>
      <c r="M21" s="1167"/>
      <c r="N21" s="515">
        <f>(S21)/($O$20)</f>
        <v>0.26042669373610794</v>
      </c>
      <c r="O21" s="1286"/>
      <c r="P21" s="1158"/>
      <c r="Q21" s="1341"/>
      <c r="R21" s="158" t="s">
        <v>451</v>
      </c>
      <c r="S21" s="430">
        <v>74400000</v>
      </c>
      <c r="T21" s="1135"/>
      <c r="U21" s="1141"/>
      <c r="V21" s="1343"/>
      <c r="W21" s="1343"/>
      <c r="X21" s="1343"/>
      <c r="Y21" s="1343"/>
      <c r="Z21" s="1343"/>
      <c r="AA21" s="1343"/>
      <c r="AB21" s="1343"/>
      <c r="AC21" s="1343"/>
      <c r="AD21" s="1343"/>
      <c r="AE21" s="1343"/>
      <c r="AF21" s="1343"/>
      <c r="AG21" s="1343"/>
      <c r="AH21" s="1343"/>
      <c r="AI21" s="1343"/>
      <c r="AJ21" s="1343"/>
      <c r="AK21" s="1343"/>
      <c r="AL21" s="1147"/>
      <c r="AM21" s="1147"/>
      <c r="AN21" s="1158"/>
    </row>
    <row r="22" spans="1:40" s="17" customFormat="1" ht="79.5" customHeight="1" x14ac:dyDescent="0.2">
      <c r="A22" s="301"/>
      <c r="B22" s="33"/>
      <c r="C22" s="198"/>
      <c r="F22" s="198"/>
      <c r="G22" s="516">
        <v>3602029</v>
      </c>
      <c r="H22" s="158" t="s">
        <v>449</v>
      </c>
      <c r="I22" s="88" t="s">
        <v>450</v>
      </c>
      <c r="J22" s="200">
        <v>5</v>
      </c>
      <c r="K22" s="1339"/>
      <c r="L22" s="1285"/>
      <c r="M22" s="1167"/>
      <c r="N22" s="515">
        <f>(S22)/($O$20)</f>
        <v>7.0007175735512892E-2</v>
      </c>
      <c r="O22" s="1286"/>
      <c r="P22" s="1158"/>
      <c r="Q22" s="1341"/>
      <c r="R22" s="158" t="s">
        <v>449</v>
      </c>
      <c r="S22" s="430">
        <v>20000000</v>
      </c>
      <c r="T22" s="1135"/>
      <c r="U22" s="1141"/>
      <c r="V22" s="1343"/>
      <c r="W22" s="1343"/>
      <c r="X22" s="1343"/>
      <c r="Y22" s="1343"/>
      <c r="Z22" s="1343"/>
      <c r="AA22" s="1343"/>
      <c r="AB22" s="1343"/>
      <c r="AC22" s="1343"/>
      <c r="AD22" s="1343"/>
      <c r="AE22" s="1343"/>
      <c r="AF22" s="1343"/>
      <c r="AG22" s="1343"/>
      <c r="AH22" s="1343"/>
      <c r="AI22" s="1343"/>
      <c r="AJ22" s="1343"/>
      <c r="AK22" s="1343"/>
      <c r="AL22" s="1147"/>
      <c r="AM22" s="1147"/>
      <c r="AN22" s="1158"/>
    </row>
    <row r="23" spans="1:40" s="17" customFormat="1" ht="83.25" customHeight="1" x14ac:dyDescent="0.2">
      <c r="A23" s="301"/>
      <c r="B23" s="33"/>
      <c r="C23" s="198"/>
      <c r="D23" s="207"/>
      <c r="E23" s="207"/>
      <c r="F23" s="208"/>
      <c r="G23" s="516">
        <v>3602030</v>
      </c>
      <c r="H23" s="158" t="s">
        <v>447</v>
      </c>
      <c r="I23" s="88" t="s">
        <v>448</v>
      </c>
      <c r="J23" s="200">
        <v>1</v>
      </c>
      <c r="K23" s="1260"/>
      <c r="L23" s="1273"/>
      <c r="M23" s="1168"/>
      <c r="N23" s="515">
        <f>(S23)/($O$20)</f>
        <v>6.3006458161961598E-2</v>
      </c>
      <c r="O23" s="1262"/>
      <c r="P23" s="1159"/>
      <c r="Q23" s="1342"/>
      <c r="R23" s="158" t="s">
        <v>447</v>
      </c>
      <c r="S23" s="430">
        <v>18000000</v>
      </c>
      <c r="T23" s="1136"/>
      <c r="U23" s="1142"/>
      <c r="V23" s="1296"/>
      <c r="W23" s="1296"/>
      <c r="X23" s="1296"/>
      <c r="Y23" s="1296"/>
      <c r="Z23" s="1296"/>
      <c r="AA23" s="1296"/>
      <c r="AB23" s="1296"/>
      <c r="AC23" s="1296"/>
      <c r="AD23" s="1296"/>
      <c r="AE23" s="1296"/>
      <c r="AF23" s="1296"/>
      <c r="AG23" s="1296"/>
      <c r="AH23" s="1296"/>
      <c r="AI23" s="1296"/>
      <c r="AJ23" s="1296"/>
      <c r="AK23" s="1296"/>
      <c r="AL23" s="1148"/>
      <c r="AM23" s="1148"/>
      <c r="AN23" s="1159"/>
    </row>
    <row r="24" spans="1:40" s="17" customFormat="1" ht="27" customHeight="1" x14ac:dyDescent="0.2">
      <c r="A24" s="92"/>
      <c r="B24" s="93"/>
      <c r="C24" s="94"/>
      <c r="D24" s="95"/>
      <c r="E24" s="95"/>
      <c r="F24" s="96"/>
      <c r="G24" s="217"/>
      <c r="H24" s="62"/>
      <c r="I24" s="62"/>
      <c r="J24" s="99"/>
      <c r="K24" s="55"/>
      <c r="L24" s="100"/>
      <c r="M24" s="98"/>
      <c r="N24" s="101"/>
      <c r="O24" s="290">
        <f>SUM(O11:O23)</f>
        <v>1572671841.8499999</v>
      </c>
      <c r="P24" s="54"/>
      <c r="Q24" s="54"/>
      <c r="R24" s="54"/>
      <c r="S24" s="290">
        <f>SUM(S11:S23)</f>
        <v>1572671841.8499999</v>
      </c>
      <c r="T24" s="214"/>
      <c r="U24" s="200"/>
      <c r="V24" s="217"/>
      <c r="W24" s="217"/>
      <c r="X24" s="217"/>
      <c r="Y24" s="217"/>
      <c r="Z24" s="217"/>
      <c r="AA24" s="217"/>
      <c r="AB24" s="217"/>
      <c r="AC24" s="217"/>
      <c r="AD24" s="217"/>
      <c r="AE24" s="217"/>
      <c r="AF24" s="217"/>
      <c r="AG24" s="217"/>
      <c r="AH24" s="217"/>
      <c r="AI24" s="217"/>
      <c r="AJ24" s="217"/>
      <c r="AK24" s="217"/>
      <c r="AL24" s="218"/>
      <c r="AM24" s="106"/>
      <c r="AN24" s="107"/>
    </row>
    <row r="25" spans="1:40" s="17" customFormat="1" ht="109.5" customHeight="1" x14ac:dyDescent="0.2">
      <c r="A25" s="221"/>
      <c r="B25" s="288"/>
      <c r="C25" s="287"/>
      <c r="D25" s="207"/>
      <c r="E25" s="207"/>
      <c r="F25" s="207"/>
      <c r="G25" s="470"/>
      <c r="H25" s="469"/>
      <c r="I25" s="469"/>
      <c r="J25" s="16"/>
      <c r="K25" s="155"/>
      <c r="L25" s="220"/>
      <c r="M25" s="219"/>
      <c r="N25" s="221"/>
      <c r="O25" s="513"/>
      <c r="P25" s="230"/>
      <c r="Q25" s="230"/>
      <c r="R25" s="230"/>
      <c r="S25" s="512"/>
      <c r="T25" s="225"/>
      <c r="U25" s="226"/>
      <c r="V25" s="227"/>
      <c r="W25" s="227"/>
      <c r="X25" s="227"/>
      <c r="Y25" s="227"/>
      <c r="Z25" s="227"/>
      <c r="AA25" s="227"/>
      <c r="AB25" s="227"/>
      <c r="AC25" s="227"/>
      <c r="AD25" s="227"/>
      <c r="AE25" s="227"/>
      <c r="AF25" s="227"/>
      <c r="AG25" s="227"/>
      <c r="AH25" s="227"/>
      <c r="AI25" s="227"/>
      <c r="AJ25" s="227"/>
      <c r="AK25" s="227"/>
      <c r="AL25" s="228"/>
      <c r="AM25" s="229"/>
      <c r="AN25" s="230"/>
    </row>
    <row r="26" spans="1:40" s="17" customFormat="1" ht="27" customHeight="1" x14ac:dyDescent="0.25">
      <c r="A26" s="221"/>
      <c r="B26" s="234" t="s">
        <v>446</v>
      </c>
      <c r="C26" s="219"/>
      <c r="G26" s="227"/>
      <c r="H26" s="469"/>
      <c r="I26" s="469"/>
      <c r="J26" s="16"/>
      <c r="K26" s="155"/>
      <c r="L26" s="220"/>
      <c r="M26" s="219"/>
      <c r="N26" s="221"/>
      <c r="O26" s="513"/>
      <c r="P26" s="230"/>
      <c r="Q26" s="230"/>
      <c r="R26" s="230"/>
      <c r="S26" s="514"/>
      <c r="T26" s="225"/>
      <c r="U26" s="226"/>
      <c r="V26" s="227"/>
      <c r="W26" s="227"/>
      <c r="X26" s="227"/>
      <c r="Y26" s="227"/>
      <c r="Z26" s="227"/>
      <c r="AA26" s="227"/>
      <c r="AB26" s="227"/>
      <c r="AC26" s="227"/>
      <c r="AD26" s="227"/>
      <c r="AE26" s="227"/>
      <c r="AF26" s="227"/>
      <c r="AG26" s="227"/>
      <c r="AH26" s="227"/>
      <c r="AI26" s="227"/>
      <c r="AJ26" s="227"/>
      <c r="AK26" s="227"/>
      <c r="AL26" s="228"/>
      <c r="AM26" s="229"/>
      <c r="AN26" s="230"/>
    </row>
    <row r="27" spans="1:40" s="17" customFormat="1" ht="27" customHeight="1" x14ac:dyDescent="0.25">
      <c r="A27" s="221"/>
      <c r="B27" s="234" t="s">
        <v>445</v>
      </c>
      <c r="C27" s="219"/>
      <c r="G27" s="227"/>
      <c r="H27" s="469"/>
      <c r="I27" s="469"/>
      <c r="J27" s="16"/>
      <c r="K27" s="155"/>
      <c r="L27" s="220"/>
      <c r="M27" s="219"/>
      <c r="N27" s="221"/>
      <c r="O27" s="513"/>
      <c r="P27" s="230"/>
      <c r="Q27" s="230"/>
      <c r="R27" s="230"/>
      <c r="S27" s="512"/>
      <c r="T27" s="225"/>
      <c r="U27" s="226"/>
      <c r="V27" s="227"/>
      <c r="W27" s="227"/>
      <c r="X27" s="227"/>
      <c r="Y27" s="227"/>
      <c r="Z27" s="227"/>
      <c r="AA27" s="227"/>
      <c r="AB27" s="227"/>
      <c r="AC27" s="227"/>
      <c r="AD27" s="227"/>
      <c r="AE27" s="227"/>
      <c r="AF27" s="227"/>
      <c r="AG27" s="227"/>
      <c r="AH27" s="227"/>
      <c r="AI27" s="227"/>
      <c r="AJ27" s="227"/>
      <c r="AK27" s="227"/>
      <c r="AL27" s="228"/>
      <c r="AM27" s="229"/>
      <c r="AN27" s="230"/>
    </row>
    <row r="28" spans="1:40" s="17" customFormat="1" ht="27" customHeight="1" x14ac:dyDescent="0.2">
      <c r="A28" s="221"/>
      <c r="B28" s="231"/>
      <c r="C28" s="219"/>
      <c r="G28" s="227"/>
      <c r="H28" s="469"/>
      <c r="I28" s="469"/>
      <c r="J28" s="16"/>
      <c r="K28" s="155"/>
      <c r="L28" s="220"/>
      <c r="M28" s="219"/>
      <c r="N28" s="221"/>
      <c r="O28" s="231"/>
      <c r="P28" s="219"/>
      <c r="Q28" s="219"/>
      <c r="R28" s="219"/>
      <c r="S28" s="235"/>
      <c r="T28" s="225"/>
      <c r="U28" s="226"/>
      <c r="V28" s="227"/>
      <c r="W28" s="227"/>
      <c r="X28" s="227"/>
      <c r="Y28" s="227"/>
      <c r="Z28" s="227"/>
      <c r="AA28" s="227"/>
      <c r="AB28" s="227"/>
      <c r="AC28" s="227"/>
      <c r="AD28" s="227"/>
      <c r="AE28" s="227"/>
      <c r="AF28" s="227"/>
      <c r="AG28" s="227"/>
      <c r="AH28" s="227"/>
      <c r="AI28" s="227"/>
      <c r="AJ28" s="227"/>
      <c r="AK28" s="227"/>
      <c r="AL28" s="228"/>
      <c r="AM28" s="229"/>
      <c r="AN28" s="230"/>
    </row>
    <row r="29" spans="1:40" ht="27" customHeight="1" x14ac:dyDescent="0.2">
      <c r="G29" s="284"/>
      <c r="K29" s="511"/>
      <c r="S29" s="113"/>
      <c r="AL29" s="471"/>
    </row>
    <row r="30" spans="1:40" ht="27" customHeight="1" x14ac:dyDescent="0.2">
      <c r="G30" s="284"/>
      <c r="K30" s="511"/>
      <c r="AL30" s="471"/>
    </row>
    <row r="31" spans="1:40" ht="27" customHeight="1" x14ac:dyDescent="0.2">
      <c r="G31" s="284"/>
      <c r="K31" s="511"/>
      <c r="AL31" s="471"/>
    </row>
    <row r="32" spans="1:40" ht="27" customHeight="1" x14ac:dyDescent="0.2">
      <c r="G32" s="284"/>
      <c r="K32" s="511"/>
      <c r="AL32" s="471"/>
    </row>
  </sheetData>
  <sheetProtection password="A60F" sheet="1" objects="1" scenarios="1"/>
  <mergeCells count="141">
    <mergeCell ref="AF20:AF23"/>
    <mergeCell ref="AG20:AG23"/>
    <mergeCell ref="AN20:AN23"/>
    <mergeCell ref="AH20:AH23"/>
    <mergeCell ref="AI20:AI23"/>
    <mergeCell ref="AJ20:AJ23"/>
    <mergeCell ref="AK20:AK23"/>
    <mergeCell ref="AL20:AL23"/>
    <mergeCell ref="AM20:AM23"/>
    <mergeCell ref="W20:W23"/>
    <mergeCell ref="X20:X23"/>
    <mergeCell ref="Y20:Y23"/>
    <mergeCell ref="Z20:Z23"/>
    <mergeCell ref="AA20:AA23"/>
    <mergeCell ref="AB20:AB23"/>
    <mergeCell ref="AC20:AC23"/>
    <mergeCell ref="AD20:AD23"/>
    <mergeCell ref="AE20:AE23"/>
    <mergeCell ref="K20:K23"/>
    <mergeCell ref="L20:L23"/>
    <mergeCell ref="M20:M23"/>
    <mergeCell ref="O20:O23"/>
    <mergeCell ref="P20:P23"/>
    <mergeCell ref="Q20:Q23"/>
    <mergeCell ref="T20:T23"/>
    <mergeCell ref="U20:U23"/>
    <mergeCell ref="V20:V23"/>
    <mergeCell ref="AF15:AF17"/>
    <mergeCell ref="AG15:AG17"/>
    <mergeCell ref="AH15:AH17"/>
    <mergeCell ref="AI15:AI17"/>
    <mergeCell ref="AJ15:AJ17"/>
    <mergeCell ref="AK15:AK17"/>
    <mergeCell ref="AL15:AL17"/>
    <mergeCell ref="AM15:AM17"/>
    <mergeCell ref="AN15:AN17"/>
    <mergeCell ref="AN13:AN14"/>
    <mergeCell ref="G15:G16"/>
    <mergeCell ref="H15:H16"/>
    <mergeCell ref="K15:K17"/>
    <mergeCell ref="L15:L17"/>
    <mergeCell ref="M15:M17"/>
    <mergeCell ref="N15:N16"/>
    <mergeCell ref="O15:O17"/>
    <mergeCell ref="P15:P17"/>
    <mergeCell ref="Q15:Q17"/>
    <mergeCell ref="R15:R16"/>
    <mergeCell ref="S15:S16"/>
    <mergeCell ref="T15:T17"/>
    <mergeCell ref="U15:U17"/>
    <mergeCell ref="V15:V17"/>
    <mergeCell ref="W15:W17"/>
    <mergeCell ref="X15:X17"/>
    <mergeCell ref="Y15:Y17"/>
    <mergeCell ref="Z15:Z17"/>
    <mergeCell ref="AA15:AA17"/>
    <mergeCell ref="AB15:AB17"/>
    <mergeCell ref="AC15:AC17"/>
    <mergeCell ref="AD15:AD17"/>
    <mergeCell ref="AE15:AE17"/>
    <mergeCell ref="AE13:AE14"/>
    <mergeCell ref="AF13:AF14"/>
    <mergeCell ref="AG13:AG14"/>
    <mergeCell ref="AH13:AH14"/>
    <mergeCell ref="AI13:AI14"/>
    <mergeCell ref="AJ13:AJ14"/>
    <mergeCell ref="AK13:AK14"/>
    <mergeCell ref="AL13:AL14"/>
    <mergeCell ref="AM13:AM14"/>
    <mergeCell ref="AH11:AH12"/>
    <mergeCell ref="AI11:AI12"/>
    <mergeCell ref="AJ11:AJ12"/>
    <mergeCell ref="AK11:AK12"/>
    <mergeCell ref="AL11:AL12"/>
    <mergeCell ref="AM11:AM12"/>
    <mergeCell ref="AN11:AN12"/>
    <mergeCell ref="K13:K14"/>
    <mergeCell ref="L13:L14"/>
    <mergeCell ref="M13:M14"/>
    <mergeCell ref="O13:O14"/>
    <mergeCell ref="P13:P14"/>
    <mergeCell ref="Q13:Q14"/>
    <mergeCell ref="T13:T14"/>
    <mergeCell ref="U13:U14"/>
    <mergeCell ref="V13:V14"/>
    <mergeCell ref="W13:W14"/>
    <mergeCell ref="X13:X14"/>
    <mergeCell ref="Y13:Y14"/>
    <mergeCell ref="Z13:Z14"/>
    <mergeCell ref="AA13:AA14"/>
    <mergeCell ref="AB13:AB14"/>
    <mergeCell ref="AC13:AC14"/>
    <mergeCell ref="AD13:AD14"/>
    <mergeCell ref="AB7:AG7"/>
    <mergeCell ref="AH7:AJ7"/>
    <mergeCell ref="AL7:AL8"/>
    <mergeCell ref="AM7:AM8"/>
    <mergeCell ref="AN7:AN8"/>
    <mergeCell ref="K11:K12"/>
    <mergeCell ref="L11:L12"/>
    <mergeCell ref="M11:M12"/>
    <mergeCell ref="O11:O12"/>
    <mergeCell ref="P11:P12"/>
    <mergeCell ref="Q11:Q12"/>
    <mergeCell ref="T11:T12"/>
    <mergeCell ref="V11:V12"/>
    <mergeCell ref="W11:W12"/>
    <mergeCell ref="X11:X12"/>
    <mergeCell ref="Y11:Y12"/>
    <mergeCell ref="Z11:Z12"/>
    <mergeCell ref="AA11:AA12"/>
    <mergeCell ref="AB11:AB12"/>
    <mergeCell ref="AC11:AC12"/>
    <mergeCell ref="AD11:AD12"/>
    <mergeCell ref="AE11:AE12"/>
    <mergeCell ref="AF11:AF12"/>
    <mergeCell ref="AG11:AG12"/>
    <mergeCell ref="A1:AL4"/>
    <mergeCell ref="A5:J6"/>
    <mergeCell ref="K5:AN5"/>
    <mergeCell ref="V6:AJ6"/>
    <mergeCell ref="A7:A8"/>
    <mergeCell ref="B7:C8"/>
    <mergeCell ref="D7:D8"/>
    <mergeCell ref="E7:F8"/>
    <mergeCell ref="G7:G8"/>
    <mergeCell ref="H7:H8"/>
    <mergeCell ref="I7:I8"/>
    <mergeCell ref="J7:J8"/>
    <mergeCell ref="K7:K8"/>
    <mergeCell ref="L7:L8"/>
    <mergeCell ref="M7:M8"/>
    <mergeCell ref="N7:N8"/>
    <mergeCell ref="O7:O8"/>
    <mergeCell ref="P7:P8"/>
    <mergeCell ref="Q7:Q8"/>
    <mergeCell ref="R7:R8"/>
    <mergeCell ref="S7:S8"/>
    <mergeCell ref="U7:U8"/>
    <mergeCell ref="V7:W7"/>
    <mergeCell ref="X7:AA7"/>
  </mergeCells>
  <pageMargins left="1.1023622047244095" right="0.11811023622047245" top="0.35433070866141736" bottom="0.35433070866141736" header="0.31496062992125984" footer="0.31496062992125984"/>
  <pageSetup paperSize="5" scale="65"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H61"/>
  <sheetViews>
    <sheetView showGridLines="0" zoomScale="60" zoomScaleNormal="60" workbookViewId="0">
      <selection sqref="A1:AL4"/>
    </sheetView>
  </sheetViews>
  <sheetFormatPr baseColWidth="10" defaultColWidth="11.42578125" defaultRowHeight="27" customHeight="1" x14ac:dyDescent="0.2"/>
  <cols>
    <col min="1" max="1" width="13.140625" style="108" customWidth="1"/>
    <col min="2" max="2" width="4" style="3" customWidth="1"/>
    <col min="3" max="3" width="15.42578125" style="3" customWidth="1"/>
    <col min="4" max="4" width="14.7109375" style="3" customWidth="1"/>
    <col min="5" max="5" width="10" style="3" customWidth="1"/>
    <col min="6" max="6" width="22.42578125" style="3" customWidth="1"/>
    <col min="7" max="7" width="14.7109375" style="3" customWidth="1"/>
    <col min="8" max="8" width="35.28515625" style="280" customWidth="1"/>
    <col min="9" max="9" width="36.85546875" style="280" customWidth="1"/>
    <col min="10" max="10" width="21.140625" style="2" customWidth="1"/>
    <col min="11" max="11" width="34.140625" style="511" customWidth="1"/>
    <col min="12" max="12" width="21.42578125" style="115" customWidth="1"/>
    <col min="13" max="13" width="38.7109375" style="280" customWidth="1"/>
    <col min="14" max="14" width="17.28515625" style="111" customWidth="1"/>
    <col min="15" max="15" width="33.140625" style="112" customWidth="1"/>
    <col min="16" max="16" width="39" style="280" customWidth="1"/>
    <col min="17" max="17" width="60.42578125" style="280" customWidth="1"/>
    <col min="18" max="18" width="36" style="280" customWidth="1"/>
    <col min="19" max="19" width="29.42578125" style="120" customWidth="1"/>
    <col min="20" max="20" width="21" style="114" customWidth="1"/>
    <col min="21" max="21" width="33" style="115" customWidth="1"/>
    <col min="22" max="36" width="9.85546875" style="284" customWidth="1"/>
    <col min="37" max="37" width="11.28515625" style="284" customWidth="1"/>
    <col min="38" max="38" width="19.28515625" style="282" customWidth="1"/>
    <col min="39" max="39" width="20.7109375" style="117" customWidth="1"/>
    <col min="40" max="40" width="28.85546875" style="118" customWidth="1"/>
    <col min="41" max="16384" width="11.42578125" style="3"/>
  </cols>
  <sheetData>
    <row r="1" spans="1:60" ht="27" customHeight="1" x14ac:dyDescent="0.2">
      <c r="A1" s="1100" t="s">
        <v>972</v>
      </c>
      <c r="B1" s="1101"/>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1101"/>
      <c r="AA1" s="1101"/>
      <c r="AB1" s="1101"/>
      <c r="AC1" s="1101"/>
      <c r="AD1" s="1101"/>
      <c r="AE1" s="1101"/>
      <c r="AF1" s="1101"/>
      <c r="AG1" s="1101"/>
      <c r="AH1" s="1101"/>
      <c r="AI1" s="1101"/>
      <c r="AJ1" s="1101"/>
      <c r="AK1" s="1101"/>
      <c r="AL1" s="1102"/>
      <c r="AM1" s="237" t="s">
        <v>1</v>
      </c>
      <c r="AN1" s="1" t="s">
        <v>2</v>
      </c>
      <c r="AO1" s="2"/>
      <c r="AP1" s="2"/>
      <c r="AQ1" s="2"/>
      <c r="AR1" s="2"/>
      <c r="AS1" s="2"/>
      <c r="AT1" s="2"/>
      <c r="AU1" s="2"/>
      <c r="AV1" s="2"/>
      <c r="AW1" s="2"/>
      <c r="AX1" s="2"/>
      <c r="AY1" s="2"/>
      <c r="AZ1" s="2"/>
      <c r="BA1" s="2"/>
      <c r="BB1" s="2"/>
      <c r="BC1" s="2"/>
      <c r="BD1" s="2"/>
      <c r="BE1" s="2"/>
      <c r="BF1" s="2"/>
      <c r="BG1" s="2"/>
      <c r="BH1" s="2"/>
    </row>
    <row r="2" spans="1:60" ht="27" customHeight="1" x14ac:dyDescent="0.2">
      <c r="A2" s="1101"/>
      <c r="B2" s="1101"/>
      <c r="C2" s="1101"/>
      <c r="D2" s="1101"/>
      <c r="E2" s="1101"/>
      <c r="F2" s="1101"/>
      <c r="G2" s="1101"/>
      <c r="H2" s="1101"/>
      <c r="I2" s="1101"/>
      <c r="J2" s="1101"/>
      <c r="K2" s="1101"/>
      <c r="L2" s="1101"/>
      <c r="M2" s="1101"/>
      <c r="N2" s="1101"/>
      <c r="O2" s="1101"/>
      <c r="P2" s="1101"/>
      <c r="Q2" s="1101"/>
      <c r="R2" s="1101"/>
      <c r="S2" s="1101"/>
      <c r="T2" s="1101"/>
      <c r="U2" s="1101"/>
      <c r="V2" s="1101"/>
      <c r="W2" s="1101"/>
      <c r="X2" s="1101"/>
      <c r="Y2" s="1101"/>
      <c r="Z2" s="1101"/>
      <c r="AA2" s="1101"/>
      <c r="AB2" s="1101"/>
      <c r="AC2" s="1101"/>
      <c r="AD2" s="1101"/>
      <c r="AE2" s="1101"/>
      <c r="AF2" s="1101"/>
      <c r="AG2" s="1101"/>
      <c r="AH2" s="1101"/>
      <c r="AI2" s="1101"/>
      <c r="AJ2" s="1101"/>
      <c r="AK2" s="1101"/>
      <c r="AL2" s="1102"/>
      <c r="AM2" s="237" t="s">
        <v>3</v>
      </c>
      <c r="AN2" s="1" t="s">
        <v>4</v>
      </c>
      <c r="AO2" s="2"/>
      <c r="AP2" s="2"/>
      <c r="AQ2" s="2"/>
      <c r="AR2" s="2"/>
      <c r="AS2" s="2"/>
      <c r="AT2" s="2"/>
      <c r="AU2" s="2"/>
      <c r="AV2" s="2"/>
      <c r="AW2" s="2"/>
      <c r="AX2" s="2"/>
      <c r="AY2" s="2"/>
      <c r="AZ2" s="2"/>
      <c r="BA2" s="2"/>
      <c r="BB2" s="2"/>
      <c r="BC2" s="2"/>
      <c r="BD2" s="2"/>
      <c r="BE2" s="2"/>
      <c r="BF2" s="2"/>
      <c r="BG2" s="2"/>
      <c r="BH2" s="2"/>
    </row>
    <row r="3" spans="1:60" ht="27" customHeight="1" x14ac:dyDescent="0.2">
      <c r="A3" s="1101"/>
      <c r="B3" s="1101"/>
      <c r="C3" s="1101"/>
      <c r="D3" s="1101"/>
      <c r="E3" s="1101"/>
      <c r="F3" s="1101"/>
      <c r="G3" s="1101"/>
      <c r="H3" s="1101"/>
      <c r="I3" s="1101"/>
      <c r="J3" s="1101"/>
      <c r="K3" s="1101"/>
      <c r="L3" s="1101"/>
      <c r="M3" s="1101"/>
      <c r="N3" s="1101"/>
      <c r="O3" s="1101"/>
      <c r="P3" s="1101"/>
      <c r="Q3" s="1101"/>
      <c r="R3" s="1101"/>
      <c r="S3" s="1101"/>
      <c r="T3" s="1101"/>
      <c r="U3" s="1101"/>
      <c r="V3" s="1101"/>
      <c r="W3" s="1101"/>
      <c r="X3" s="1101"/>
      <c r="Y3" s="1101"/>
      <c r="Z3" s="1101"/>
      <c r="AA3" s="1101"/>
      <c r="AB3" s="1101"/>
      <c r="AC3" s="1101"/>
      <c r="AD3" s="1101"/>
      <c r="AE3" s="1101"/>
      <c r="AF3" s="1101"/>
      <c r="AG3" s="1101"/>
      <c r="AH3" s="1101"/>
      <c r="AI3" s="1101"/>
      <c r="AJ3" s="1101"/>
      <c r="AK3" s="1101"/>
      <c r="AL3" s="1102"/>
      <c r="AM3" s="237" t="s">
        <v>5</v>
      </c>
      <c r="AN3" s="5" t="s">
        <v>6</v>
      </c>
      <c r="AO3" s="2"/>
      <c r="AP3" s="2"/>
      <c r="AQ3" s="2"/>
      <c r="AR3" s="2"/>
      <c r="AS3" s="2"/>
      <c r="AT3" s="2"/>
      <c r="AU3" s="2"/>
      <c r="AV3" s="2"/>
      <c r="AW3" s="2"/>
      <c r="AX3" s="2"/>
      <c r="AY3" s="2"/>
      <c r="AZ3" s="2"/>
      <c r="BA3" s="2"/>
      <c r="BB3" s="2"/>
      <c r="BC3" s="2"/>
      <c r="BD3" s="2"/>
      <c r="BE3" s="2"/>
      <c r="BF3" s="2"/>
      <c r="BG3" s="2"/>
      <c r="BH3" s="2"/>
    </row>
    <row r="4" spans="1:60" ht="27" customHeight="1" x14ac:dyDescent="0.2">
      <c r="A4" s="1103"/>
      <c r="B4" s="1103"/>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103"/>
      <c r="AL4" s="1104"/>
      <c r="AM4" s="237" t="s">
        <v>7</v>
      </c>
      <c r="AN4" s="6" t="s">
        <v>8</v>
      </c>
      <c r="AO4" s="2"/>
      <c r="AP4" s="2"/>
      <c r="AQ4" s="2"/>
      <c r="AR4" s="2"/>
      <c r="AS4" s="2"/>
      <c r="AT4" s="2"/>
      <c r="AU4" s="2"/>
      <c r="AV4" s="2"/>
      <c r="AW4" s="2"/>
      <c r="AX4" s="2"/>
      <c r="AY4" s="2"/>
      <c r="AZ4" s="2"/>
      <c r="BA4" s="2"/>
      <c r="BB4" s="2"/>
      <c r="BC4" s="2"/>
      <c r="BD4" s="2"/>
      <c r="BE4" s="2"/>
      <c r="BF4" s="2"/>
      <c r="BG4" s="2"/>
      <c r="BH4" s="2"/>
    </row>
    <row r="5" spans="1:60" ht="27" customHeight="1" x14ac:dyDescent="0.2">
      <c r="A5" s="1105" t="s">
        <v>9</v>
      </c>
      <c r="B5" s="1105"/>
      <c r="C5" s="1105"/>
      <c r="D5" s="1105"/>
      <c r="E5" s="1105"/>
      <c r="F5" s="1105"/>
      <c r="G5" s="1105"/>
      <c r="H5" s="1105"/>
      <c r="I5" s="1105"/>
      <c r="J5" s="1105"/>
      <c r="K5" s="1107" t="s">
        <v>10</v>
      </c>
      <c r="L5" s="1107"/>
      <c r="M5" s="1107"/>
      <c r="N5" s="1107"/>
      <c r="O5" s="1107"/>
      <c r="P5" s="1107"/>
      <c r="Q5" s="1107"/>
      <c r="R5" s="1107"/>
      <c r="S5" s="1107"/>
      <c r="T5" s="1107"/>
      <c r="U5" s="1107"/>
      <c r="V5" s="1107"/>
      <c r="W5" s="1107"/>
      <c r="X5" s="1107"/>
      <c r="Y5" s="1107"/>
      <c r="Z5" s="1107"/>
      <c r="AA5" s="1107"/>
      <c r="AB5" s="1107"/>
      <c r="AC5" s="1107"/>
      <c r="AD5" s="1107"/>
      <c r="AE5" s="1107"/>
      <c r="AF5" s="1107"/>
      <c r="AG5" s="1107"/>
      <c r="AH5" s="1107"/>
      <c r="AI5" s="1107"/>
      <c r="AJ5" s="1107"/>
      <c r="AK5" s="1107"/>
      <c r="AL5" s="1107"/>
      <c r="AM5" s="1107"/>
      <c r="AN5" s="1107"/>
      <c r="AO5" s="2"/>
      <c r="AP5" s="2"/>
      <c r="AQ5" s="2"/>
      <c r="AR5" s="2"/>
      <c r="AS5" s="2"/>
      <c r="AT5" s="2"/>
      <c r="AU5" s="2"/>
      <c r="AV5" s="2"/>
      <c r="AW5" s="2"/>
      <c r="AX5" s="2"/>
      <c r="AY5" s="2"/>
      <c r="AZ5" s="2"/>
      <c r="BA5" s="2"/>
      <c r="BB5" s="2"/>
      <c r="BC5" s="2"/>
      <c r="BD5" s="2"/>
      <c r="BE5" s="2"/>
      <c r="BF5" s="2"/>
      <c r="BG5" s="2"/>
      <c r="BH5" s="2"/>
    </row>
    <row r="6" spans="1:60" ht="27" customHeight="1" x14ac:dyDescent="0.2">
      <c r="A6" s="1106"/>
      <c r="B6" s="1106"/>
      <c r="C6" s="1106"/>
      <c r="D6" s="1106"/>
      <c r="E6" s="1106"/>
      <c r="F6" s="1106"/>
      <c r="G6" s="1106"/>
      <c r="H6" s="1106"/>
      <c r="I6" s="1106"/>
      <c r="J6" s="1106"/>
      <c r="K6" s="762"/>
      <c r="L6" s="870"/>
      <c r="M6" s="759"/>
      <c r="N6" s="10"/>
      <c r="O6" s="10"/>
      <c r="P6" s="759"/>
      <c r="Q6" s="759"/>
      <c r="R6" s="759"/>
      <c r="S6" s="10"/>
      <c r="T6" s="10"/>
      <c r="U6" s="10"/>
      <c r="V6" s="1108" t="s">
        <v>11</v>
      </c>
      <c r="W6" s="1109"/>
      <c r="X6" s="1109"/>
      <c r="Y6" s="1109"/>
      <c r="Z6" s="1109"/>
      <c r="AA6" s="1109"/>
      <c r="AB6" s="1109"/>
      <c r="AC6" s="1109"/>
      <c r="AD6" s="1109"/>
      <c r="AE6" s="1109"/>
      <c r="AF6" s="1109"/>
      <c r="AG6" s="1109"/>
      <c r="AH6" s="1109"/>
      <c r="AI6" s="1109"/>
      <c r="AJ6" s="1110"/>
      <c r="AK6" s="870"/>
      <c r="AL6" s="870"/>
      <c r="AM6" s="870"/>
      <c r="AN6" s="13"/>
      <c r="AO6" s="2"/>
      <c r="AP6" s="2"/>
      <c r="AQ6" s="2"/>
      <c r="AR6" s="2"/>
      <c r="AS6" s="2"/>
      <c r="AT6" s="2"/>
      <c r="AU6" s="2"/>
      <c r="AV6" s="2"/>
      <c r="AW6" s="2"/>
      <c r="AX6" s="2"/>
      <c r="AY6" s="2"/>
      <c r="AZ6" s="2"/>
      <c r="BA6" s="2"/>
      <c r="BB6" s="2"/>
      <c r="BC6" s="2"/>
      <c r="BD6" s="2"/>
      <c r="BE6" s="2"/>
      <c r="BF6" s="2"/>
      <c r="BG6" s="2"/>
      <c r="BH6" s="2"/>
    </row>
    <row r="7" spans="1:60" s="17" customFormat="1" ht="38.25" customHeight="1" x14ac:dyDescent="0.2">
      <c r="A7" s="1111" t="s">
        <v>12</v>
      </c>
      <c r="B7" s="1096" t="s">
        <v>13</v>
      </c>
      <c r="C7" s="1113"/>
      <c r="D7" s="1113" t="s">
        <v>12</v>
      </c>
      <c r="E7" s="1096" t="s">
        <v>14</v>
      </c>
      <c r="F7" s="1113"/>
      <c r="G7" s="1113" t="s">
        <v>12</v>
      </c>
      <c r="H7" s="1096" t="s">
        <v>15</v>
      </c>
      <c r="I7" s="1115" t="s">
        <v>16</v>
      </c>
      <c r="J7" s="1115" t="s">
        <v>17</v>
      </c>
      <c r="K7" s="1115" t="s">
        <v>18</v>
      </c>
      <c r="L7" s="1115" t="s">
        <v>19</v>
      </c>
      <c r="M7" s="1115" t="s">
        <v>10</v>
      </c>
      <c r="N7" s="1098" t="s">
        <v>20</v>
      </c>
      <c r="O7" s="1094" t="s">
        <v>21</v>
      </c>
      <c r="P7" s="1096" t="s">
        <v>22</v>
      </c>
      <c r="Q7" s="1096" t="s">
        <v>23</v>
      </c>
      <c r="R7" s="1115" t="s">
        <v>24</v>
      </c>
      <c r="S7" s="1117" t="s">
        <v>21</v>
      </c>
      <c r="T7" s="1288" t="s">
        <v>12</v>
      </c>
      <c r="U7" s="1115" t="s">
        <v>25</v>
      </c>
      <c r="V7" s="1127" t="s">
        <v>26</v>
      </c>
      <c r="W7" s="1127"/>
      <c r="X7" s="1128" t="s">
        <v>27</v>
      </c>
      <c r="Y7" s="1128"/>
      <c r="Z7" s="1128"/>
      <c r="AA7" s="1128"/>
      <c r="AB7" s="1129" t="s">
        <v>28</v>
      </c>
      <c r="AC7" s="1130"/>
      <c r="AD7" s="1130"/>
      <c r="AE7" s="1130"/>
      <c r="AF7" s="1130"/>
      <c r="AG7" s="1131"/>
      <c r="AH7" s="1128" t="s">
        <v>29</v>
      </c>
      <c r="AI7" s="1128"/>
      <c r="AJ7" s="1128"/>
      <c r="AK7" s="869" t="s">
        <v>30</v>
      </c>
      <c r="AL7" s="1132" t="s">
        <v>31</v>
      </c>
      <c r="AM7" s="1132" t="s">
        <v>32</v>
      </c>
      <c r="AN7" s="1120" t="s">
        <v>33</v>
      </c>
      <c r="AO7" s="16"/>
      <c r="AP7" s="16"/>
      <c r="AQ7" s="16"/>
      <c r="AR7" s="16"/>
      <c r="AS7" s="16"/>
      <c r="AT7" s="16"/>
      <c r="AU7" s="16"/>
      <c r="AV7" s="16"/>
      <c r="AW7" s="16"/>
      <c r="AX7" s="16"/>
      <c r="AY7" s="16"/>
      <c r="AZ7" s="16"/>
      <c r="BA7" s="16"/>
      <c r="BB7" s="16"/>
      <c r="BC7" s="16"/>
      <c r="BD7" s="16"/>
      <c r="BE7" s="16"/>
      <c r="BF7" s="16"/>
      <c r="BG7" s="16"/>
      <c r="BH7" s="16"/>
    </row>
    <row r="8" spans="1:60" s="17" customFormat="1" ht="147.75" customHeight="1" x14ac:dyDescent="0.2">
      <c r="A8" s="1112"/>
      <c r="B8" s="1097"/>
      <c r="C8" s="1114"/>
      <c r="D8" s="1114"/>
      <c r="E8" s="1097"/>
      <c r="F8" s="1114"/>
      <c r="G8" s="1114"/>
      <c r="H8" s="1097"/>
      <c r="I8" s="1116"/>
      <c r="J8" s="1116"/>
      <c r="K8" s="1116"/>
      <c r="L8" s="1116"/>
      <c r="M8" s="1116"/>
      <c r="N8" s="1099"/>
      <c r="O8" s="1095"/>
      <c r="P8" s="1097"/>
      <c r="Q8" s="1097"/>
      <c r="R8" s="1116"/>
      <c r="S8" s="1118"/>
      <c r="T8" s="1289"/>
      <c r="U8" s="1116"/>
      <c r="V8" s="19" t="s">
        <v>34</v>
      </c>
      <c r="W8" s="20" t="s">
        <v>35</v>
      </c>
      <c r="X8" s="21" t="s">
        <v>36</v>
      </c>
      <c r="Y8" s="21" t="s">
        <v>37</v>
      </c>
      <c r="Z8" s="21" t="s">
        <v>38</v>
      </c>
      <c r="AA8" s="21" t="s">
        <v>39</v>
      </c>
      <c r="AB8" s="21" t="s">
        <v>40</v>
      </c>
      <c r="AC8" s="21" t="s">
        <v>41</v>
      </c>
      <c r="AD8" s="21" t="s">
        <v>42</v>
      </c>
      <c r="AE8" s="21" t="s">
        <v>43</v>
      </c>
      <c r="AF8" s="21" t="s">
        <v>44</v>
      </c>
      <c r="AG8" s="21" t="s">
        <v>45</v>
      </c>
      <c r="AH8" s="21" t="s">
        <v>46</v>
      </c>
      <c r="AI8" s="21" t="s">
        <v>47</v>
      </c>
      <c r="AJ8" s="21" t="s">
        <v>48</v>
      </c>
      <c r="AK8" s="21" t="s">
        <v>30</v>
      </c>
      <c r="AL8" s="1133"/>
      <c r="AM8" s="1133"/>
      <c r="AN8" s="1120"/>
      <c r="AO8" s="16"/>
      <c r="AP8" s="16"/>
      <c r="AQ8" s="16"/>
      <c r="AR8" s="16"/>
      <c r="AS8" s="16"/>
      <c r="AT8" s="16"/>
      <c r="AU8" s="16"/>
      <c r="AV8" s="16"/>
      <c r="AW8" s="16"/>
      <c r="AX8" s="16"/>
      <c r="AY8" s="16"/>
      <c r="AZ8" s="16"/>
      <c r="BA8" s="16"/>
      <c r="BB8" s="16"/>
      <c r="BC8" s="16"/>
      <c r="BD8" s="16"/>
      <c r="BE8" s="16"/>
      <c r="BF8" s="16"/>
      <c r="BG8" s="16"/>
      <c r="BH8" s="16"/>
    </row>
    <row r="9" spans="1:60" s="33" customFormat="1" ht="27" customHeight="1" x14ac:dyDescent="0.2">
      <c r="A9" s="22">
        <v>2</v>
      </c>
      <c r="B9" s="23" t="s">
        <v>233</v>
      </c>
      <c r="C9" s="23"/>
      <c r="D9" s="25"/>
      <c r="E9" s="25"/>
      <c r="F9" s="25"/>
      <c r="G9" s="25"/>
      <c r="H9" s="240"/>
      <c r="I9" s="240"/>
      <c r="J9" s="25"/>
      <c r="K9" s="138"/>
      <c r="L9" s="27"/>
      <c r="M9" s="240"/>
      <c r="N9" s="28"/>
      <c r="O9" s="29"/>
      <c r="P9" s="240"/>
      <c r="Q9" s="240"/>
      <c r="R9" s="240"/>
      <c r="S9" s="30"/>
      <c r="T9" s="31"/>
      <c r="U9" s="27"/>
      <c r="V9" s="27"/>
      <c r="W9" s="27"/>
      <c r="X9" s="27"/>
      <c r="Y9" s="27"/>
      <c r="Z9" s="27"/>
      <c r="AA9" s="27"/>
      <c r="AB9" s="27"/>
      <c r="AC9" s="27"/>
      <c r="AD9" s="27"/>
      <c r="AE9" s="27"/>
      <c r="AF9" s="27"/>
      <c r="AG9" s="27"/>
      <c r="AH9" s="27"/>
      <c r="AI9" s="27"/>
      <c r="AJ9" s="27"/>
      <c r="AK9" s="27"/>
      <c r="AL9" s="139"/>
      <c r="AM9" s="139"/>
      <c r="AN9" s="26"/>
      <c r="AO9" s="16"/>
      <c r="AP9" s="16"/>
      <c r="AQ9" s="16"/>
      <c r="AR9" s="16"/>
      <c r="AS9" s="16"/>
      <c r="AT9" s="16"/>
      <c r="AU9" s="16"/>
      <c r="AV9" s="16"/>
      <c r="AW9" s="16"/>
      <c r="AX9" s="16"/>
      <c r="AY9" s="16"/>
      <c r="AZ9" s="16"/>
      <c r="BA9" s="16"/>
      <c r="BB9" s="16"/>
      <c r="BC9" s="16"/>
      <c r="BD9" s="16"/>
      <c r="BE9" s="16"/>
      <c r="BF9" s="16"/>
      <c r="BG9" s="16"/>
      <c r="BH9" s="16"/>
    </row>
    <row r="10" spans="1:60" s="16" customFormat="1" ht="27" customHeight="1" x14ac:dyDescent="0.2">
      <c r="A10" s="1121"/>
      <c r="B10" s="1122"/>
      <c r="C10" s="1123"/>
      <c r="D10" s="35">
        <v>4</v>
      </c>
      <c r="E10" s="1179" t="s">
        <v>669</v>
      </c>
      <c r="F10" s="1179"/>
      <c r="G10" s="1180"/>
      <c r="H10" s="1180"/>
      <c r="I10" s="1180"/>
      <c r="J10" s="1180"/>
      <c r="K10" s="1180"/>
      <c r="L10" s="1180"/>
      <c r="M10" s="880"/>
      <c r="N10" s="41"/>
      <c r="O10" s="42"/>
      <c r="P10" s="880"/>
      <c r="Q10" s="880"/>
      <c r="R10" s="880"/>
      <c r="S10" s="43"/>
      <c r="T10" s="44"/>
      <c r="U10" s="40"/>
      <c r="V10" s="40"/>
      <c r="W10" s="40"/>
      <c r="X10" s="40"/>
      <c r="Y10" s="40"/>
      <c r="Z10" s="40"/>
      <c r="AA10" s="40"/>
      <c r="AB10" s="40"/>
      <c r="AC10" s="40"/>
      <c r="AD10" s="40"/>
      <c r="AE10" s="40"/>
      <c r="AF10" s="40"/>
      <c r="AG10" s="40"/>
      <c r="AH10" s="40"/>
      <c r="AI10" s="40"/>
      <c r="AJ10" s="40"/>
      <c r="AK10" s="40"/>
      <c r="AL10" s="242"/>
      <c r="AM10" s="242"/>
      <c r="AN10" s="39"/>
      <c r="AO10" s="46"/>
      <c r="AP10" s="46"/>
    </row>
    <row r="11" spans="1:60" s="16" customFormat="1" ht="147.75" customHeight="1" x14ac:dyDescent="0.2">
      <c r="A11" s="47"/>
      <c r="B11" s="48"/>
      <c r="C11" s="48"/>
      <c r="D11" s="563"/>
      <c r="E11" s="50"/>
      <c r="F11" s="51"/>
      <c r="G11" s="886">
        <v>1702011</v>
      </c>
      <c r="H11" s="875" t="s">
        <v>973</v>
      </c>
      <c r="I11" s="878" t="s">
        <v>974</v>
      </c>
      <c r="J11" s="881">
        <v>30</v>
      </c>
      <c r="K11" s="1355" t="s">
        <v>975</v>
      </c>
      <c r="L11" s="1297" t="s">
        <v>976</v>
      </c>
      <c r="M11" s="1298" t="s">
        <v>977</v>
      </c>
      <c r="N11" s="58">
        <f>+S11/O11</f>
        <v>0.47175689506063545</v>
      </c>
      <c r="O11" s="1362">
        <f>+S11+S12+S13</f>
        <v>415150265</v>
      </c>
      <c r="P11" s="1140" t="s">
        <v>978</v>
      </c>
      <c r="Q11" s="1157" t="s">
        <v>979</v>
      </c>
      <c r="R11" s="875" t="s">
        <v>973</v>
      </c>
      <c r="S11" s="60">
        <v>195850000</v>
      </c>
      <c r="T11" s="1371" t="s">
        <v>86</v>
      </c>
      <c r="U11" s="1351" t="s">
        <v>980</v>
      </c>
      <c r="V11" s="1367">
        <v>170</v>
      </c>
      <c r="W11" s="1367">
        <v>200</v>
      </c>
      <c r="X11" s="1367">
        <v>0</v>
      </c>
      <c r="Y11" s="1367">
        <v>0</v>
      </c>
      <c r="Z11" s="1367">
        <v>300</v>
      </c>
      <c r="AA11" s="1367">
        <v>10</v>
      </c>
      <c r="AB11" s="1367">
        <v>0</v>
      </c>
      <c r="AC11" s="1367">
        <v>0</v>
      </c>
      <c r="AD11" s="1367">
        <v>0</v>
      </c>
      <c r="AE11" s="1367">
        <v>0</v>
      </c>
      <c r="AF11" s="1367">
        <v>0</v>
      </c>
      <c r="AG11" s="1367">
        <v>0</v>
      </c>
      <c r="AH11" s="1367">
        <v>0</v>
      </c>
      <c r="AI11" s="1367">
        <v>0</v>
      </c>
      <c r="AJ11" s="1367">
        <v>0</v>
      </c>
      <c r="AK11" s="1367">
        <v>370</v>
      </c>
      <c r="AL11" s="1364">
        <v>43832</v>
      </c>
      <c r="AM11" s="1364">
        <v>44195</v>
      </c>
      <c r="AN11" s="1349" t="s">
        <v>981</v>
      </c>
      <c r="AO11" s="67"/>
      <c r="AP11" s="46"/>
    </row>
    <row r="12" spans="1:60" s="16" customFormat="1" ht="146.25" customHeight="1" x14ac:dyDescent="0.2">
      <c r="A12" s="47"/>
      <c r="B12" s="48"/>
      <c r="C12" s="48"/>
      <c r="D12" s="47"/>
      <c r="E12" s="48"/>
      <c r="F12" s="49"/>
      <c r="G12" s="886">
        <v>1702007</v>
      </c>
      <c r="H12" s="875" t="s">
        <v>982</v>
      </c>
      <c r="I12" s="878" t="s">
        <v>983</v>
      </c>
      <c r="J12" s="881">
        <v>5</v>
      </c>
      <c r="K12" s="1355"/>
      <c r="L12" s="1297"/>
      <c r="M12" s="1298"/>
      <c r="N12" s="58">
        <f>+S12/O11</f>
        <v>0.31313962909309478</v>
      </c>
      <c r="O12" s="1362"/>
      <c r="P12" s="1141"/>
      <c r="Q12" s="1158"/>
      <c r="R12" s="875" t="s">
        <v>982</v>
      </c>
      <c r="S12" s="60">
        <v>130000000</v>
      </c>
      <c r="T12" s="1371"/>
      <c r="U12" s="1351"/>
      <c r="V12" s="1367"/>
      <c r="W12" s="1367"/>
      <c r="X12" s="1367"/>
      <c r="Y12" s="1367"/>
      <c r="Z12" s="1367"/>
      <c r="AA12" s="1367"/>
      <c r="AB12" s="1367"/>
      <c r="AC12" s="1367"/>
      <c r="AD12" s="1367"/>
      <c r="AE12" s="1367"/>
      <c r="AF12" s="1367"/>
      <c r="AG12" s="1367"/>
      <c r="AH12" s="1367"/>
      <c r="AI12" s="1367"/>
      <c r="AJ12" s="1367"/>
      <c r="AK12" s="1367"/>
      <c r="AL12" s="1365"/>
      <c r="AM12" s="1365"/>
      <c r="AN12" s="1349" t="s">
        <v>984</v>
      </c>
      <c r="AO12" s="67"/>
      <c r="AP12" s="46"/>
    </row>
    <row r="13" spans="1:60" s="17" customFormat="1" ht="117" customHeight="1" x14ac:dyDescent="0.2">
      <c r="A13" s="47"/>
      <c r="B13" s="48"/>
      <c r="C13" s="48"/>
      <c r="D13" s="47"/>
      <c r="E13" s="48"/>
      <c r="F13" s="49"/>
      <c r="G13" s="886">
        <v>1702009</v>
      </c>
      <c r="H13" s="875" t="s">
        <v>985</v>
      </c>
      <c r="I13" s="878" t="s">
        <v>986</v>
      </c>
      <c r="J13" s="200">
        <v>100</v>
      </c>
      <c r="K13" s="1355"/>
      <c r="L13" s="1297"/>
      <c r="M13" s="1298"/>
      <c r="N13" s="378">
        <f>+S13/O11</f>
        <v>0.21510347584626979</v>
      </c>
      <c r="O13" s="1362"/>
      <c r="P13" s="1142"/>
      <c r="Q13" s="1159"/>
      <c r="R13" s="875" t="s">
        <v>985</v>
      </c>
      <c r="S13" s="876">
        <v>89300265</v>
      </c>
      <c r="T13" s="1371"/>
      <c r="U13" s="1351"/>
      <c r="V13" s="1367"/>
      <c r="W13" s="1367"/>
      <c r="X13" s="1367"/>
      <c r="Y13" s="1367"/>
      <c r="Z13" s="1367"/>
      <c r="AA13" s="1367"/>
      <c r="AB13" s="1367"/>
      <c r="AC13" s="1367"/>
      <c r="AD13" s="1367"/>
      <c r="AE13" s="1367"/>
      <c r="AF13" s="1367"/>
      <c r="AG13" s="1367"/>
      <c r="AH13" s="1367"/>
      <c r="AI13" s="1367"/>
      <c r="AJ13" s="1367"/>
      <c r="AK13" s="1367"/>
      <c r="AL13" s="1366"/>
      <c r="AM13" s="1366"/>
      <c r="AN13" s="1349" t="s">
        <v>984</v>
      </c>
      <c r="AO13" s="33"/>
      <c r="AP13" s="33"/>
    </row>
    <row r="14" spans="1:60" s="17" customFormat="1" ht="261.75" customHeight="1" x14ac:dyDescent="0.2">
      <c r="A14" s="47"/>
      <c r="B14" s="48"/>
      <c r="C14" s="48"/>
      <c r="D14" s="47"/>
      <c r="E14" s="48"/>
      <c r="F14" s="49"/>
      <c r="G14" s="883">
        <v>1702017</v>
      </c>
      <c r="H14" s="875" t="s">
        <v>987</v>
      </c>
      <c r="I14" s="878" t="s">
        <v>988</v>
      </c>
      <c r="J14" s="200">
        <v>250</v>
      </c>
      <c r="K14" s="881" t="s">
        <v>989</v>
      </c>
      <c r="L14" s="874" t="s">
        <v>990</v>
      </c>
      <c r="M14" s="875" t="s">
        <v>991</v>
      </c>
      <c r="N14" s="378">
        <f>+S14/O14</f>
        <v>1</v>
      </c>
      <c r="O14" s="884">
        <f>+S14</f>
        <v>110000000</v>
      </c>
      <c r="P14" s="885" t="s">
        <v>992</v>
      </c>
      <c r="Q14" s="882" t="s">
        <v>993</v>
      </c>
      <c r="R14" s="875" t="s">
        <v>987</v>
      </c>
      <c r="S14" s="876">
        <v>110000000</v>
      </c>
      <c r="T14" s="887" t="s">
        <v>86</v>
      </c>
      <c r="U14" s="882" t="s">
        <v>980</v>
      </c>
      <c r="V14" s="879">
        <v>2608</v>
      </c>
      <c r="W14" s="879">
        <v>2992</v>
      </c>
      <c r="X14" s="879">
        <v>1100</v>
      </c>
      <c r="Y14" s="879">
        <v>465</v>
      </c>
      <c r="Z14" s="879">
        <v>3441</v>
      </c>
      <c r="AA14" s="879">
        <v>594</v>
      </c>
      <c r="AB14" s="879">
        <v>40</v>
      </c>
      <c r="AC14" s="879">
        <v>50</v>
      </c>
      <c r="AD14" s="879">
        <v>0</v>
      </c>
      <c r="AE14" s="879">
        <v>0</v>
      </c>
      <c r="AF14" s="879">
        <v>0</v>
      </c>
      <c r="AG14" s="879">
        <v>0</v>
      </c>
      <c r="AH14" s="879">
        <v>80</v>
      </c>
      <c r="AI14" s="879">
        <v>10</v>
      </c>
      <c r="AJ14" s="879">
        <v>0</v>
      </c>
      <c r="AK14" s="879">
        <v>5600</v>
      </c>
      <c r="AL14" s="888">
        <v>43832</v>
      </c>
      <c r="AM14" s="888">
        <v>44195</v>
      </c>
      <c r="AN14" s="864" t="s">
        <v>981</v>
      </c>
    </row>
    <row r="15" spans="1:60" s="17" customFormat="1" ht="88.5" customHeight="1" x14ac:dyDescent="0.2">
      <c r="A15" s="47"/>
      <c r="B15" s="48"/>
      <c r="C15" s="48"/>
      <c r="D15" s="47"/>
      <c r="E15" s="48"/>
      <c r="F15" s="49"/>
      <c r="G15" s="1368">
        <v>1702038</v>
      </c>
      <c r="H15" s="1298" t="s">
        <v>994</v>
      </c>
      <c r="I15" s="878" t="s">
        <v>995</v>
      </c>
      <c r="J15" s="200">
        <v>30</v>
      </c>
      <c r="K15" s="1355" t="s">
        <v>996</v>
      </c>
      <c r="L15" s="1310" t="s">
        <v>997</v>
      </c>
      <c r="M15" s="1298" t="s">
        <v>998</v>
      </c>
      <c r="N15" s="1369">
        <f>+S15/164004155</f>
        <v>0.67805693703308922</v>
      </c>
      <c r="O15" s="1363">
        <f>+S15+S16</f>
        <v>111204155</v>
      </c>
      <c r="P15" s="1140" t="s">
        <v>999</v>
      </c>
      <c r="Q15" s="1140" t="s">
        <v>1000</v>
      </c>
      <c r="R15" s="1298" t="s">
        <v>994</v>
      </c>
      <c r="S15" s="1312">
        <v>111204155</v>
      </c>
      <c r="T15" s="1350" t="s">
        <v>86</v>
      </c>
      <c r="U15" s="1140" t="s">
        <v>60</v>
      </c>
      <c r="V15" s="1347">
        <v>100</v>
      </c>
      <c r="W15" s="1347">
        <v>60</v>
      </c>
      <c r="X15" s="1347">
        <v>0</v>
      </c>
      <c r="Y15" s="1347">
        <v>0</v>
      </c>
      <c r="Z15" s="1347">
        <v>110</v>
      </c>
      <c r="AA15" s="1347">
        <v>50</v>
      </c>
      <c r="AB15" s="1347">
        <v>0</v>
      </c>
      <c r="AC15" s="1347">
        <v>0</v>
      </c>
      <c r="AD15" s="1347">
        <v>0</v>
      </c>
      <c r="AE15" s="1347">
        <v>0</v>
      </c>
      <c r="AF15" s="1347">
        <v>0</v>
      </c>
      <c r="AG15" s="1347">
        <v>0</v>
      </c>
      <c r="AH15" s="1347">
        <v>0</v>
      </c>
      <c r="AI15" s="1347">
        <v>0</v>
      </c>
      <c r="AJ15" s="1347">
        <v>0</v>
      </c>
      <c r="AK15" s="1347">
        <v>160</v>
      </c>
      <c r="AL15" s="1348">
        <v>43832</v>
      </c>
      <c r="AM15" s="1348">
        <v>44195</v>
      </c>
      <c r="AN15" s="1349" t="s">
        <v>981</v>
      </c>
    </row>
    <row r="16" spans="1:60" s="17" customFormat="1" ht="85.5" customHeight="1" x14ac:dyDescent="0.2">
      <c r="A16" s="47"/>
      <c r="B16" s="48"/>
      <c r="C16" s="48"/>
      <c r="D16" s="47"/>
      <c r="E16" s="48"/>
      <c r="F16" s="49"/>
      <c r="G16" s="1368"/>
      <c r="H16" s="1298"/>
      <c r="I16" s="878" t="s">
        <v>1001</v>
      </c>
      <c r="J16" s="200">
        <v>60</v>
      </c>
      <c r="K16" s="1355"/>
      <c r="L16" s="1310"/>
      <c r="M16" s="1298"/>
      <c r="N16" s="1370"/>
      <c r="O16" s="1363"/>
      <c r="P16" s="1142"/>
      <c r="Q16" s="1142"/>
      <c r="R16" s="1298"/>
      <c r="S16" s="1313"/>
      <c r="T16" s="1350"/>
      <c r="U16" s="1142"/>
      <c r="V16" s="1347"/>
      <c r="W16" s="1347"/>
      <c r="X16" s="1347"/>
      <c r="Y16" s="1347"/>
      <c r="Z16" s="1347"/>
      <c r="AA16" s="1347"/>
      <c r="AB16" s="1347"/>
      <c r="AC16" s="1347"/>
      <c r="AD16" s="1347"/>
      <c r="AE16" s="1347"/>
      <c r="AF16" s="1347"/>
      <c r="AG16" s="1347"/>
      <c r="AH16" s="1347"/>
      <c r="AI16" s="1347"/>
      <c r="AJ16" s="1347"/>
      <c r="AK16" s="1347"/>
      <c r="AL16" s="1348"/>
      <c r="AM16" s="1348"/>
      <c r="AN16" s="1349"/>
    </row>
    <row r="17" spans="1:40" s="17" customFormat="1" ht="80.25" customHeight="1" x14ac:dyDescent="0.2">
      <c r="A17" s="47"/>
      <c r="B17" s="48"/>
      <c r="C17" s="48"/>
      <c r="D17" s="47"/>
      <c r="E17" s="48"/>
      <c r="F17" s="49"/>
      <c r="G17" s="886">
        <v>1702023</v>
      </c>
      <c r="H17" s="875" t="s">
        <v>470</v>
      </c>
      <c r="I17" s="878" t="s">
        <v>1002</v>
      </c>
      <c r="J17" s="200">
        <v>1</v>
      </c>
      <c r="K17" s="1151" t="s">
        <v>1003</v>
      </c>
      <c r="L17" s="1310" t="s">
        <v>1004</v>
      </c>
      <c r="M17" s="1360" t="s">
        <v>1005</v>
      </c>
      <c r="N17" s="378">
        <f>+S17/150000000</f>
        <v>0.33333333333333331</v>
      </c>
      <c r="O17" s="1363">
        <f>+S17+S18</f>
        <v>100000000</v>
      </c>
      <c r="P17" s="1163" t="s">
        <v>1006</v>
      </c>
      <c r="Q17" s="1163" t="s">
        <v>1007</v>
      </c>
      <c r="R17" s="875" t="s">
        <v>470</v>
      </c>
      <c r="S17" s="876">
        <v>50000000</v>
      </c>
      <c r="T17" s="1231" t="s">
        <v>86</v>
      </c>
      <c r="U17" s="1140" t="s">
        <v>60</v>
      </c>
      <c r="V17" s="1357">
        <v>65000</v>
      </c>
      <c r="W17" s="1357">
        <v>65000</v>
      </c>
      <c r="X17" s="1357">
        <v>22000</v>
      </c>
      <c r="Y17" s="1357">
        <v>14000</v>
      </c>
      <c r="Z17" s="1357">
        <v>79000</v>
      </c>
      <c r="AA17" s="1357">
        <v>15000</v>
      </c>
      <c r="AB17" s="1357"/>
      <c r="AC17" s="1357"/>
      <c r="AD17" s="1357"/>
      <c r="AE17" s="1357"/>
      <c r="AF17" s="1357"/>
      <c r="AG17" s="1357"/>
      <c r="AH17" s="1357"/>
      <c r="AI17" s="1357"/>
      <c r="AJ17" s="1357"/>
      <c r="AK17" s="1357">
        <f>SUM(V17:W18)</f>
        <v>130000</v>
      </c>
      <c r="AL17" s="1143">
        <v>44033</v>
      </c>
      <c r="AM17" s="1143">
        <v>44195</v>
      </c>
      <c r="AN17" s="1276" t="s">
        <v>981</v>
      </c>
    </row>
    <row r="18" spans="1:40" s="17" customFormat="1" ht="93.75" customHeight="1" x14ac:dyDescent="0.2">
      <c r="A18" s="47"/>
      <c r="B18" s="48"/>
      <c r="C18" s="48"/>
      <c r="D18" s="47"/>
      <c r="E18" s="48"/>
      <c r="F18" s="49"/>
      <c r="G18" s="886">
        <v>1702024</v>
      </c>
      <c r="H18" s="875" t="s">
        <v>1008</v>
      </c>
      <c r="I18" s="878" t="s">
        <v>1009</v>
      </c>
      <c r="J18" s="200">
        <v>12</v>
      </c>
      <c r="K18" s="1153"/>
      <c r="L18" s="1310"/>
      <c r="M18" s="1360"/>
      <c r="N18" s="378">
        <f>+S18/150000000</f>
        <v>0.33333333333333331</v>
      </c>
      <c r="O18" s="1363"/>
      <c r="P18" s="1165"/>
      <c r="Q18" s="1165"/>
      <c r="R18" s="875" t="s">
        <v>1008</v>
      </c>
      <c r="S18" s="876">
        <v>50000000</v>
      </c>
      <c r="T18" s="1232"/>
      <c r="U18" s="1142"/>
      <c r="V18" s="1361"/>
      <c r="W18" s="1361"/>
      <c r="X18" s="1361"/>
      <c r="Y18" s="1361"/>
      <c r="Z18" s="1361"/>
      <c r="AA18" s="1361"/>
      <c r="AB18" s="1361"/>
      <c r="AC18" s="1361"/>
      <c r="AD18" s="1361"/>
      <c r="AE18" s="1361"/>
      <c r="AF18" s="1361"/>
      <c r="AG18" s="1361"/>
      <c r="AH18" s="1361"/>
      <c r="AI18" s="1361"/>
      <c r="AJ18" s="1361"/>
      <c r="AK18" s="1361"/>
      <c r="AL18" s="1145"/>
      <c r="AM18" s="1145"/>
      <c r="AN18" s="1278"/>
    </row>
    <row r="19" spans="1:40" s="17" customFormat="1" ht="63.75" customHeight="1" x14ac:dyDescent="0.2">
      <c r="A19" s="47"/>
      <c r="B19" s="48"/>
      <c r="C19" s="48"/>
      <c r="D19" s="47"/>
      <c r="E19" s="48"/>
      <c r="F19" s="49"/>
      <c r="G19" s="886">
        <v>1702014</v>
      </c>
      <c r="H19" s="875" t="s">
        <v>1010</v>
      </c>
      <c r="I19" s="878" t="s">
        <v>1011</v>
      </c>
      <c r="J19" s="200">
        <v>25</v>
      </c>
      <c r="K19" s="1151" t="s">
        <v>1012</v>
      </c>
      <c r="L19" s="1310" t="s">
        <v>1013</v>
      </c>
      <c r="M19" s="1351" t="s">
        <v>1014</v>
      </c>
      <c r="N19" s="378">
        <f>+S19/169000000</f>
        <v>0.29585798816568049</v>
      </c>
      <c r="O19" s="1362">
        <f>+S19+S20+S21</f>
        <v>79000000</v>
      </c>
      <c r="P19" s="1163" t="s">
        <v>1015</v>
      </c>
      <c r="Q19" s="1163" t="s">
        <v>1016</v>
      </c>
      <c r="R19" s="875" t="s">
        <v>1010</v>
      </c>
      <c r="S19" s="876">
        <v>50000000</v>
      </c>
      <c r="T19" s="1231" t="s">
        <v>86</v>
      </c>
      <c r="U19" s="1140" t="s">
        <v>60</v>
      </c>
      <c r="V19" s="1357">
        <v>25000</v>
      </c>
      <c r="W19" s="1357">
        <v>25000</v>
      </c>
      <c r="X19" s="1357">
        <v>10000</v>
      </c>
      <c r="Y19" s="1357">
        <v>10000</v>
      </c>
      <c r="Z19" s="1357">
        <v>20000</v>
      </c>
      <c r="AA19" s="1357">
        <v>10000</v>
      </c>
      <c r="AB19" s="1357"/>
      <c r="AC19" s="1357"/>
      <c r="AD19" s="1357"/>
      <c r="AE19" s="1357"/>
      <c r="AF19" s="1357"/>
      <c r="AG19" s="1357"/>
      <c r="AH19" s="1357"/>
      <c r="AI19" s="1357"/>
      <c r="AJ19" s="1357"/>
      <c r="AK19" s="1357">
        <f>SUM(V19:W21)</f>
        <v>50000</v>
      </c>
      <c r="AL19" s="1143">
        <v>44033</v>
      </c>
      <c r="AM19" s="1143">
        <v>44195</v>
      </c>
      <c r="AN19" s="1276" t="s">
        <v>981</v>
      </c>
    </row>
    <row r="20" spans="1:40" s="17" customFormat="1" ht="82.5" customHeight="1" x14ac:dyDescent="0.2">
      <c r="A20" s="47"/>
      <c r="B20" s="48"/>
      <c r="C20" s="48"/>
      <c r="D20" s="47"/>
      <c r="E20" s="48"/>
      <c r="F20" s="49"/>
      <c r="G20" s="886">
        <v>1702017</v>
      </c>
      <c r="H20" s="875" t="s">
        <v>987</v>
      </c>
      <c r="I20" s="875" t="s">
        <v>988</v>
      </c>
      <c r="J20" s="200">
        <v>250</v>
      </c>
      <c r="K20" s="1152"/>
      <c r="L20" s="1310"/>
      <c r="M20" s="1351"/>
      <c r="N20" s="378">
        <f>+S20/169000000</f>
        <v>0.11242603550295859</v>
      </c>
      <c r="O20" s="1362"/>
      <c r="P20" s="1164"/>
      <c r="Q20" s="1164"/>
      <c r="R20" s="875" t="s">
        <v>987</v>
      </c>
      <c r="S20" s="876">
        <v>19000000</v>
      </c>
      <c r="T20" s="1359"/>
      <c r="U20" s="1141"/>
      <c r="V20" s="1358"/>
      <c r="W20" s="1358"/>
      <c r="X20" s="1358"/>
      <c r="Y20" s="1358"/>
      <c r="Z20" s="1358"/>
      <c r="AA20" s="1358"/>
      <c r="AB20" s="1358"/>
      <c r="AC20" s="1358"/>
      <c r="AD20" s="1358"/>
      <c r="AE20" s="1358"/>
      <c r="AF20" s="1358"/>
      <c r="AG20" s="1358"/>
      <c r="AH20" s="1358"/>
      <c r="AI20" s="1358"/>
      <c r="AJ20" s="1358"/>
      <c r="AK20" s="1358"/>
      <c r="AL20" s="1144"/>
      <c r="AM20" s="1144"/>
      <c r="AN20" s="1277"/>
    </row>
    <row r="21" spans="1:40" s="17" customFormat="1" ht="63.75" customHeight="1" x14ac:dyDescent="0.2">
      <c r="A21" s="47"/>
      <c r="B21" s="48"/>
      <c r="C21" s="48"/>
      <c r="D21" s="47"/>
      <c r="E21" s="48"/>
      <c r="F21" s="49"/>
      <c r="G21" s="886">
        <v>1702021</v>
      </c>
      <c r="H21" s="875" t="s">
        <v>1017</v>
      </c>
      <c r="I21" s="878" t="s">
        <v>1018</v>
      </c>
      <c r="J21" s="200">
        <v>50</v>
      </c>
      <c r="K21" s="1153"/>
      <c r="L21" s="1310"/>
      <c r="M21" s="1351"/>
      <c r="N21" s="378">
        <f>+S21/169000000</f>
        <v>5.9171597633136092E-2</v>
      </c>
      <c r="O21" s="1362"/>
      <c r="P21" s="1165"/>
      <c r="Q21" s="1165"/>
      <c r="R21" s="875" t="s">
        <v>1017</v>
      </c>
      <c r="S21" s="876">
        <v>10000000</v>
      </c>
      <c r="T21" s="1232"/>
      <c r="U21" s="1142"/>
      <c r="V21" s="1361"/>
      <c r="W21" s="1361"/>
      <c r="X21" s="1361"/>
      <c r="Y21" s="1361"/>
      <c r="Z21" s="1361"/>
      <c r="AA21" s="1361"/>
      <c r="AB21" s="1361"/>
      <c r="AC21" s="1361"/>
      <c r="AD21" s="1361"/>
      <c r="AE21" s="1361"/>
      <c r="AF21" s="1361"/>
      <c r="AG21" s="1361"/>
      <c r="AH21" s="1361"/>
      <c r="AI21" s="1361"/>
      <c r="AJ21" s="1361"/>
      <c r="AK21" s="1361"/>
      <c r="AL21" s="1145"/>
      <c r="AM21" s="1145"/>
      <c r="AN21" s="1278"/>
    </row>
    <row r="22" spans="1:40" s="17" customFormat="1" ht="110.25" customHeight="1" x14ac:dyDescent="0.2">
      <c r="A22" s="47"/>
      <c r="B22" s="48"/>
      <c r="C22" s="48"/>
      <c r="D22" s="569"/>
      <c r="E22" s="68"/>
      <c r="F22" s="69"/>
      <c r="G22" s="886">
        <v>1702025</v>
      </c>
      <c r="H22" s="875" t="s">
        <v>1019</v>
      </c>
      <c r="I22" s="878" t="s">
        <v>1020</v>
      </c>
      <c r="J22" s="200">
        <v>25</v>
      </c>
      <c r="K22" s="881" t="s">
        <v>1021</v>
      </c>
      <c r="L22" s="877" t="s">
        <v>1022</v>
      </c>
      <c r="M22" s="882" t="s">
        <v>1023</v>
      </c>
      <c r="N22" s="378">
        <f>+S22/155000000</f>
        <v>0.19354838709677419</v>
      </c>
      <c r="O22" s="482">
        <f>+S22</f>
        <v>30000000</v>
      </c>
      <c r="P22" s="868" t="s">
        <v>1024</v>
      </c>
      <c r="Q22" s="868" t="s">
        <v>1025</v>
      </c>
      <c r="R22" s="875" t="s">
        <v>1019</v>
      </c>
      <c r="S22" s="876">
        <v>30000000</v>
      </c>
      <c r="T22" s="887" t="s">
        <v>86</v>
      </c>
      <c r="U22" s="882" t="s">
        <v>60</v>
      </c>
      <c r="V22" s="103">
        <v>295972</v>
      </c>
      <c r="W22" s="103">
        <v>285580</v>
      </c>
      <c r="X22" s="103">
        <v>135545</v>
      </c>
      <c r="Y22" s="103">
        <v>44254</v>
      </c>
      <c r="Z22" s="103">
        <v>309146</v>
      </c>
      <c r="AA22" s="103">
        <v>92607</v>
      </c>
      <c r="AB22" s="103">
        <v>2145</v>
      </c>
      <c r="AC22" s="103">
        <v>12718</v>
      </c>
      <c r="AD22" s="103">
        <v>26</v>
      </c>
      <c r="AE22" s="103">
        <v>37</v>
      </c>
      <c r="AF22" s="103"/>
      <c r="AG22" s="103"/>
      <c r="AH22" s="103">
        <v>44350</v>
      </c>
      <c r="AI22" s="103">
        <v>21944</v>
      </c>
      <c r="AJ22" s="103">
        <v>75687</v>
      </c>
      <c r="AK22" s="103">
        <f>SUM(V22:W22)</f>
        <v>581552</v>
      </c>
      <c r="AL22" s="888">
        <v>44033</v>
      </c>
      <c r="AM22" s="888">
        <v>44195</v>
      </c>
      <c r="AN22" s="864" t="s">
        <v>981</v>
      </c>
    </row>
    <row r="23" spans="1:40" s="17" customFormat="1" ht="28.5" customHeight="1" x14ac:dyDescent="0.2">
      <c r="A23" s="1344"/>
      <c r="B23" s="1345"/>
      <c r="C23" s="1346"/>
      <c r="D23" s="574">
        <v>5</v>
      </c>
      <c r="E23" s="889" t="s">
        <v>1026</v>
      </c>
      <c r="F23" s="490"/>
      <c r="G23" s="491"/>
      <c r="H23" s="76"/>
      <c r="I23" s="76"/>
      <c r="J23" s="493"/>
      <c r="K23" s="77"/>
      <c r="L23" s="492"/>
      <c r="M23" s="76"/>
      <c r="N23" s="890"/>
      <c r="O23" s="495"/>
      <c r="P23" s="76"/>
      <c r="Q23" s="76"/>
      <c r="R23" s="76"/>
      <c r="S23" s="497"/>
      <c r="T23" s="498"/>
      <c r="U23" s="76"/>
      <c r="V23" s="498"/>
      <c r="W23" s="498"/>
      <c r="X23" s="498"/>
      <c r="Y23" s="498"/>
      <c r="Z23" s="498"/>
      <c r="AA23" s="498"/>
      <c r="AB23" s="498"/>
      <c r="AC23" s="498"/>
      <c r="AD23" s="498"/>
      <c r="AE23" s="498"/>
      <c r="AF23" s="498"/>
      <c r="AG23" s="498"/>
      <c r="AH23" s="498"/>
      <c r="AI23" s="498"/>
      <c r="AJ23" s="498"/>
      <c r="AK23" s="498"/>
      <c r="AL23" s="500"/>
      <c r="AM23" s="501"/>
      <c r="AN23" s="76"/>
    </row>
    <row r="24" spans="1:40" s="17" customFormat="1" ht="121.5" customHeight="1" x14ac:dyDescent="0.2">
      <c r="A24" s="47"/>
      <c r="B24" s="48"/>
      <c r="C24" s="48"/>
      <c r="D24" s="891"/>
      <c r="E24" s="85"/>
      <c r="F24" s="86"/>
      <c r="G24" s="886">
        <v>1703013</v>
      </c>
      <c r="H24" s="875" t="s">
        <v>1027</v>
      </c>
      <c r="I24" s="878" t="s">
        <v>1028</v>
      </c>
      <c r="J24" s="104">
        <v>75</v>
      </c>
      <c r="K24" s="881" t="s">
        <v>1012</v>
      </c>
      <c r="L24" s="877" t="s">
        <v>1013</v>
      </c>
      <c r="M24" s="882" t="s">
        <v>1029</v>
      </c>
      <c r="N24" s="378">
        <f>+S24/169000000</f>
        <v>0.53254437869822491</v>
      </c>
      <c r="O24" s="482">
        <v>90000000</v>
      </c>
      <c r="P24" s="868" t="s">
        <v>1015</v>
      </c>
      <c r="Q24" s="868" t="s">
        <v>1016</v>
      </c>
      <c r="R24" s="875" t="s">
        <v>1027</v>
      </c>
      <c r="S24" s="876">
        <v>90000000</v>
      </c>
      <c r="T24" s="887" t="s">
        <v>86</v>
      </c>
      <c r="U24" s="882" t="s">
        <v>60</v>
      </c>
      <c r="V24" s="103">
        <v>6500</v>
      </c>
      <c r="W24" s="103">
        <v>6500</v>
      </c>
      <c r="X24" s="103">
        <v>22000</v>
      </c>
      <c r="Y24" s="103">
        <v>14000</v>
      </c>
      <c r="Z24" s="103">
        <v>79000</v>
      </c>
      <c r="AA24" s="103">
        <v>15000</v>
      </c>
      <c r="AB24" s="103"/>
      <c r="AC24" s="103"/>
      <c r="AD24" s="103"/>
      <c r="AE24" s="103"/>
      <c r="AF24" s="103"/>
      <c r="AG24" s="103"/>
      <c r="AH24" s="103"/>
      <c r="AI24" s="103"/>
      <c r="AJ24" s="103"/>
      <c r="AK24" s="103">
        <f>SUM(V24:W24)</f>
        <v>13000</v>
      </c>
      <c r="AL24" s="888">
        <v>44033</v>
      </c>
      <c r="AM24" s="888">
        <v>44195</v>
      </c>
      <c r="AN24" s="864" t="s">
        <v>981</v>
      </c>
    </row>
    <row r="25" spans="1:40" s="17" customFormat="1" ht="27" customHeight="1" x14ac:dyDescent="0.2">
      <c r="A25" s="1344"/>
      <c r="B25" s="1345"/>
      <c r="C25" s="1346"/>
      <c r="D25" s="574">
        <v>6</v>
      </c>
      <c r="E25" s="889" t="s">
        <v>1030</v>
      </c>
      <c r="F25" s="920"/>
      <c r="G25" s="921"/>
      <c r="H25" s="921"/>
      <c r="I25" s="921"/>
      <c r="J25" s="871"/>
      <c r="K25" s="921"/>
      <c r="L25" s="921"/>
      <c r="M25" s="921"/>
      <c r="N25" s="890"/>
      <c r="O25" s="495"/>
      <c r="P25" s="76"/>
      <c r="Q25" s="76"/>
      <c r="R25" s="76"/>
      <c r="S25" s="497"/>
      <c r="T25" s="498"/>
      <c r="U25" s="76"/>
      <c r="V25" s="498"/>
      <c r="W25" s="498"/>
      <c r="X25" s="498"/>
      <c r="Y25" s="498"/>
      <c r="Z25" s="498"/>
      <c r="AA25" s="498"/>
      <c r="AB25" s="498"/>
      <c r="AC25" s="498"/>
      <c r="AD25" s="498"/>
      <c r="AE25" s="498"/>
      <c r="AF25" s="498"/>
      <c r="AG25" s="498"/>
      <c r="AH25" s="498"/>
      <c r="AI25" s="498"/>
      <c r="AJ25" s="498"/>
      <c r="AK25" s="498"/>
      <c r="AL25" s="500"/>
      <c r="AM25" s="501"/>
      <c r="AN25" s="76"/>
    </row>
    <row r="26" spans="1:40" s="17" customFormat="1" ht="97.5" customHeight="1" x14ac:dyDescent="0.2">
      <c r="A26" s="47"/>
      <c r="B26" s="48"/>
      <c r="C26" s="48"/>
      <c r="D26" s="563"/>
      <c r="E26" s="50"/>
      <c r="F26" s="51"/>
      <c r="G26" s="886">
        <v>1704002</v>
      </c>
      <c r="H26" s="875" t="s">
        <v>1031</v>
      </c>
      <c r="I26" s="878" t="s">
        <v>1032</v>
      </c>
      <c r="J26" s="104">
        <v>1</v>
      </c>
      <c r="K26" s="1151" t="s">
        <v>1033</v>
      </c>
      <c r="L26" s="1297" t="s">
        <v>1034</v>
      </c>
      <c r="M26" s="1298" t="s">
        <v>1035</v>
      </c>
      <c r="N26" s="378">
        <f>+S26/O26</f>
        <v>0.62216255766249251</v>
      </c>
      <c r="O26" s="1299">
        <f>+S26+S27</f>
        <v>80364849</v>
      </c>
      <c r="P26" s="1163" t="s">
        <v>1036</v>
      </c>
      <c r="Q26" s="1163" t="s">
        <v>1037</v>
      </c>
      <c r="R26" s="875" t="s">
        <v>1031</v>
      </c>
      <c r="S26" s="876">
        <v>50000000</v>
      </c>
      <c r="T26" s="1231" t="s">
        <v>86</v>
      </c>
      <c r="U26" s="1140" t="s">
        <v>60</v>
      </c>
      <c r="V26" s="1357">
        <v>295972</v>
      </c>
      <c r="W26" s="1357">
        <v>285580</v>
      </c>
      <c r="X26" s="1357">
        <v>135545</v>
      </c>
      <c r="Y26" s="1357">
        <v>44254</v>
      </c>
      <c r="Z26" s="1357">
        <v>309146</v>
      </c>
      <c r="AA26" s="1357"/>
      <c r="AB26" s="1357"/>
      <c r="AC26" s="1357"/>
      <c r="AD26" s="1357"/>
      <c r="AE26" s="1357"/>
      <c r="AF26" s="1357"/>
      <c r="AG26" s="1357"/>
      <c r="AH26" s="1357"/>
      <c r="AI26" s="1357"/>
      <c r="AJ26" s="1357"/>
      <c r="AK26" s="1357"/>
      <c r="AL26" s="1143">
        <v>44033</v>
      </c>
      <c r="AM26" s="1143">
        <v>44195</v>
      </c>
      <c r="AN26" s="1276" t="s">
        <v>981</v>
      </c>
    </row>
    <row r="27" spans="1:40" s="17" customFormat="1" ht="99" customHeight="1" x14ac:dyDescent="0.2">
      <c r="A27" s="47"/>
      <c r="B27" s="48"/>
      <c r="C27" s="48"/>
      <c r="D27" s="569"/>
      <c r="E27" s="68"/>
      <c r="F27" s="69"/>
      <c r="G27" s="886">
        <v>1704017</v>
      </c>
      <c r="H27" s="875" t="s">
        <v>1038</v>
      </c>
      <c r="I27" s="878" t="s">
        <v>1039</v>
      </c>
      <c r="J27" s="200">
        <v>50</v>
      </c>
      <c r="K27" s="1153"/>
      <c r="L27" s="1297"/>
      <c r="M27" s="1298"/>
      <c r="N27" s="378">
        <f>+S27/O26</f>
        <v>0.37783744233750755</v>
      </c>
      <c r="O27" s="1299"/>
      <c r="P27" s="1165"/>
      <c r="Q27" s="1165"/>
      <c r="R27" s="875" t="s">
        <v>1038</v>
      </c>
      <c r="S27" s="876">
        <v>30364849</v>
      </c>
      <c r="T27" s="1232"/>
      <c r="U27" s="1142"/>
      <c r="V27" s="1361"/>
      <c r="W27" s="1361"/>
      <c r="X27" s="1361"/>
      <c r="Y27" s="1361"/>
      <c r="Z27" s="1361"/>
      <c r="AA27" s="1361"/>
      <c r="AB27" s="1361"/>
      <c r="AC27" s="1361"/>
      <c r="AD27" s="1361"/>
      <c r="AE27" s="1361"/>
      <c r="AF27" s="1361"/>
      <c r="AG27" s="1361"/>
      <c r="AH27" s="1361"/>
      <c r="AI27" s="1361"/>
      <c r="AJ27" s="1361"/>
      <c r="AK27" s="1361"/>
      <c r="AL27" s="1145"/>
      <c r="AM27" s="1145"/>
      <c r="AN27" s="1278"/>
    </row>
    <row r="28" spans="1:40" s="17" customFormat="1" ht="21.75" customHeight="1" x14ac:dyDescent="0.2">
      <c r="A28" s="1344"/>
      <c r="B28" s="1345"/>
      <c r="C28" s="1346"/>
      <c r="D28" s="574">
        <v>7</v>
      </c>
      <c r="E28" s="889" t="s">
        <v>1040</v>
      </c>
      <c r="F28" s="490"/>
      <c r="G28" s="491"/>
      <c r="H28" s="76"/>
      <c r="I28" s="76"/>
      <c r="J28" s="922"/>
      <c r="K28" s="77"/>
      <c r="L28" s="492"/>
      <c r="M28" s="76"/>
      <c r="N28" s="890"/>
      <c r="O28" s="495"/>
      <c r="P28" s="76"/>
      <c r="Q28" s="76"/>
      <c r="R28" s="76"/>
      <c r="S28" s="497"/>
      <c r="T28" s="498"/>
      <c r="U28" s="76"/>
      <c r="V28" s="498"/>
      <c r="W28" s="498"/>
      <c r="X28" s="498"/>
      <c r="Y28" s="498"/>
      <c r="Z28" s="498"/>
      <c r="AA28" s="498"/>
      <c r="AB28" s="498"/>
      <c r="AC28" s="498"/>
      <c r="AD28" s="498"/>
      <c r="AE28" s="498"/>
      <c r="AF28" s="498"/>
      <c r="AG28" s="498"/>
      <c r="AH28" s="498"/>
      <c r="AI28" s="498"/>
      <c r="AJ28" s="498"/>
      <c r="AK28" s="498"/>
      <c r="AL28" s="500"/>
      <c r="AM28" s="501"/>
      <c r="AN28" s="76"/>
    </row>
    <row r="29" spans="1:40" s="17" customFormat="1" ht="150" customHeight="1" x14ac:dyDescent="0.2">
      <c r="A29" s="47"/>
      <c r="B29" s="48"/>
      <c r="C29" s="48"/>
      <c r="D29" s="891"/>
      <c r="E29" s="85"/>
      <c r="F29" s="86"/>
      <c r="G29" s="886">
        <v>1706004</v>
      </c>
      <c r="H29" s="875" t="s">
        <v>1041</v>
      </c>
      <c r="I29" s="878" t="s">
        <v>1042</v>
      </c>
      <c r="J29" s="200">
        <v>10</v>
      </c>
      <c r="K29" s="881" t="s">
        <v>996</v>
      </c>
      <c r="L29" s="877" t="s">
        <v>997</v>
      </c>
      <c r="M29" s="875" t="s">
        <v>998</v>
      </c>
      <c r="N29" s="378">
        <f>+S29/164004155</f>
        <v>7.8046803143493534E-2</v>
      </c>
      <c r="O29" s="892">
        <f>+S29</f>
        <v>12800000</v>
      </c>
      <c r="P29" s="863" t="s">
        <v>999</v>
      </c>
      <c r="Q29" s="863" t="s">
        <v>1000</v>
      </c>
      <c r="R29" s="875" t="s">
        <v>1041</v>
      </c>
      <c r="S29" s="876">
        <v>12800000</v>
      </c>
      <c r="T29" s="887" t="s">
        <v>86</v>
      </c>
      <c r="U29" s="882" t="s">
        <v>60</v>
      </c>
      <c r="V29" s="879">
        <v>100</v>
      </c>
      <c r="W29" s="879">
        <v>60</v>
      </c>
      <c r="X29" s="879">
        <v>0</v>
      </c>
      <c r="Y29" s="879">
        <v>0</v>
      </c>
      <c r="Z29" s="879">
        <v>110</v>
      </c>
      <c r="AA29" s="879">
        <v>50</v>
      </c>
      <c r="AB29" s="879">
        <v>0</v>
      </c>
      <c r="AC29" s="879">
        <v>0</v>
      </c>
      <c r="AD29" s="879">
        <v>0</v>
      </c>
      <c r="AE29" s="879">
        <v>0</v>
      </c>
      <c r="AF29" s="879">
        <v>0</v>
      </c>
      <c r="AG29" s="879">
        <v>0</v>
      </c>
      <c r="AH29" s="879">
        <v>0</v>
      </c>
      <c r="AI29" s="879">
        <v>0</v>
      </c>
      <c r="AJ29" s="879">
        <v>0</v>
      </c>
      <c r="AK29" s="879">
        <v>160</v>
      </c>
      <c r="AL29" s="888">
        <v>43832</v>
      </c>
      <c r="AM29" s="888">
        <v>44195</v>
      </c>
      <c r="AN29" s="864" t="s">
        <v>981</v>
      </c>
    </row>
    <row r="30" spans="1:40" s="17" customFormat="1" ht="19.5" customHeight="1" x14ac:dyDescent="0.2">
      <c r="A30" s="1344"/>
      <c r="B30" s="1345"/>
      <c r="C30" s="1346"/>
      <c r="D30" s="574">
        <v>8</v>
      </c>
      <c r="E30" s="889" t="s">
        <v>1043</v>
      </c>
      <c r="F30" s="490"/>
      <c r="G30" s="491"/>
      <c r="H30" s="76"/>
      <c r="I30" s="76"/>
      <c r="J30" s="492"/>
      <c r="K30" s="77"/>
      <c r="L30" s="492"/>
      <c r="M30" s="76"/>
      <c r="N30" s="890"/>
      <c r="O30" s="495"/>
      <c r="P30" s="893"/>
      <c r="Q30" s="893"/>
      <c r="R30" s="76"/>
      <c r="S30" s="497"/>
      <c r="T30" s="498"/>
      <c r="U30" s="76"/>
      <c r="V30" s="492"/>
      <c r="W30" s="492"/>
      <c r="X30" s="492"/>
      <c r="Y30" s="492"/>
      <c r="Z30" s="492"/>
      <c r="AA30" s="492"/>
      <c r="AB30" s="492"/>
      <c r="AC30" s="492"/>
      <c r="AD30" s="492"/>
      <c r="AE30" s="492"/>
      <c r="AF30" s="492"/>
      <c r="AG30" s="492"/>
      <c r="AH30" s="492"/>
      <c r="AI30" s="492"/>
      <c r="AJ30" s="492"/>
      <c r="AK30" s="492"/>
      <c r="AL30" s="500"/>
      <c r="AM30" s="501"/>
      <c r="AN30" s="76"/>
    </row>
    <row r="31" spans="1:40" s="17" customFormat="1" ht="99.75" customHeight="1" x14ac:dyDescent="0.2">
      <c r="A31" s="47"/>
      <c r="B31" s="48"/>
      <c r="C31" s="48"/>
      <c r="D31" s="891"/>
      <c r="E31" s="85"/>
      <c r="F31" s="86"/>
      <c r="G31" s="886">
        <v>1707069</v>
      </c>
      <c r="H31" s="875" t="s">
        <v>1044</v>
      </c>
      <c r="I31" s="878" t="s">
        <v>1045</v>
      </c>
      <c r="J31" s="200">
        <v>5</v>
      </c>
      <c r="K31" s="881" t="s">
        <v>1003</v>
      </c>
      <c r="L31" s="877" t="s">
        <v>1004</v>
      </c>
      <c r="M31" s="868" t="s">
        <v>1046</v>
      </c>
      <c r="N31" s="378">
        <f>+S31/150000000</f>
        <v>0.33333333333333331</v>
      </c>
      <c r="O31" s="892">
        <f>+S31</f>
        <v>50000000</v>
      </c>
      <c r="P31" s="868" t="s">
        <v>1006</v>
      </c>
      <c r="Q31" s="868" t="s">
        <v>1007</v>
      </c>
      <c r="R31" s="875" t="s">
        <v>1044</v>
      </c>
      <c r="S31" s="876">
        <v>50000000</v>
      </c>
      <c r="T31" s="887" t="s">
        <v>86</v>
      </c>
      <c r="U31" s="882" t="s">
        <v>60</v>
      </c>
      <c r="V31" s="103">
        <v>65000</v>
      </c>
      <c r="W31" s="103">
        <v>65000</v>
      </c>
      <c r="X31" s="103">
        <v>22000</v>
      </c>
      <c r="Y31" s="103">
        <v>14000</v>
      </c>
      <c r="Z31" s="103">
        <v>79000</v>
      </c>
      <c r="AA31" s="103">
        <v>15000</v>
      </c>
      <c r="AB31" s="103"/>
      <c r="AC31" s="103"/>
      <c r="AD31" s="103"/>
      <c r="AE31" s="103"/>
      <c r="AF31" s="103"/>
      <c r="AG31" s="103"/>
      <c r="AH31" s="103"/>
      <c r="AI31" s="103"/>
      <c r="AJ31" s="103"/>
      <c r="AK31" s="103">
        <f>SUM(V31:W31)</f>
        <v>130000</v>
      </c>
      <c r="AL31" s="888">
        <v>44033</v>
      </c>
      <c r="AM31" s="888">
        <v>44195</v>
      </c>
      <c r="AN31" s="864" t="s">
        <v>981</v>
      </c>
    </row>
    <row r="32" spans="1:40" s="17" customFormat="1" ht="15.75" x14ac:dyDescent="0.2">
      <c r="A32" s="1344"/>
      <c r="B32" s="1345"/>
      <c r="C32" s="1346"/>
      <c r="D32" s="574">
        <v>9</v>
      </c>
      <c r="E32" s="889" t="s">
        <v>1047</v>
      </c>
      <c r="F32" s="490"/>
      <c r="G32" s="491"/>
      <c r="H32" s="76"/>
      <c r="I32" s="76"/>
      <c r="J32" s="922"/>
      <c r="K32" s="77"/>
      <c r="L32" s="492"/>
      <c r="M32" s="76"/>
      <c r="N32" s="890"/>
      <c r="O32" s="495"/>
      <c r="P32" s="76"/>
      <c r="Q32" s="76"/>
      <c r="R32" s="76"/>
      <c r="S32" s="497"/>
      <c r="T32" s="498"/>
      <c r="U32" s="76"/>
      <c r="V32" s="498"/>
      <c r="W32" s="498"/>
      <c r="X32" s="498"/>
      <c r="Y32" s="498"/>
      <c r="Z32" s="498"/>
      <c r="AA32" s="498"/>
      <c r="AB32" s="498"/>
      <c r="AC32" s="498"/>
      <c r="AD32" s="498"/>
      <c r="AE32" s="498"/>
      <c r="AF32" s="498"/>
      <c r="AG32" s="498"/>
      <c r="AH32" s="498"/>
      <c r="AI32" s="498"/>
      <c r="AJ32" s="498"/>
      <c r="AK32" s="498"/>
      <c r="AL32" s="500"/>
      <c r="AM32" s="501"/>
      <c r="AN32" s="76"/>
    </row>
    <row r="33" spans="1:40" s="17" customFormat="1" ht="111.75" customHeight="1" x14ac:dyDescent="0.2">
      <c r="A33" s="575"/>
      <c r="B33" s="576"/>
      <c r="C33" s="576"/>
      <c r="D33" s="577"/>
      <c r="E33" s="578"/>
      <c r="F33" s="579"/>
      <c r="G33" s="886">
        <v>1708016</v>
      </c>
      <c r="H33" s="875" t="s">
        <v>1031</v>
      </c>
      <c r="I33" s="878" t="s">
        <v>1048</v>
      </c>
      <c r="J33" s="200">
        <v>2</v>
      </c>
      <c r="K33" s="865" t="s">
        <v>1049</v>
      </c>
      <c r="L33" s="874" t="s">
        <v>1050</v>
      </c>
      <c r="M33" s="875" t="s">
        <v>1051</v>
      </c>
      <c r="N33" s="378">
        <f>+S33/O33</f>
        <v>1</v>
      </c>
      <c r="O33" s="876">
        <f>S33</f>
        <v>80000000</v>
      </c>
      <c r="P33" s="866" t="s">
        <v>1052</v>
      </c>
      <c r="Q33" s="866" t="s">
        <v>1053</v>
      </c>
      <c r="R33" s="875" t="s">
        <v>1031</v>
      </c>
      <c r="S33" s="876">
        <f>50000000+30000000</f>
        <v>80000000</v>
      </c>
      <c r="T33" s="872" t="s">
        <v>86</v>
      </c>
      <c r="U33" s="863" t="s">
        <v>60</v>
      </c>
      <c r="V33" s="923">
        <v>3000</v>
      </c>
      <c r="W33" s="923">
        <v>3000</v>
      </c>
      <c r="X33" s="923">
        <v>2000</v>
      </c>
      <c r="Y33" s="923">
        <v>1000</v>
      </c>
      <c r="Z33" s="923">
        <v>2500</v>
      </c>
      <c r="AA33" s="923">
        <v>500</v>
      </c>
      <c r="AB33" s="923"/>
      <c r="AC33" s="923"/>
      <c r="AD33" s="923"/>
      <c r="AE33" s="923"/>
      <c r="AF33" s="923"/>
      <c r="AG33" s="923"/>
      <c r="AH33" s="923"/>
      <c r="AI33" s="923"/>
      <c r="AJ33" s="923"/>
      <c r="AK33" s="923">
        <f>SUM(V33:W34)</f>
        <v>6000</v>
      </c>
      <c r="AL33" s="867">
        <v>44033</v>
      </c>
      <c r="AM33" s="867">
        <v>44195</v>
      </c>
      <c r="AN33" s="873" t="s">
        <v>981</v>
      </c>
    </row>
    <row r="34" spans="1:40" s="17" customFormat="1" ht="15.75" customHeight="1" x14ac:dyDescent="0.2">
      <c r="A34" s="1344"/>
      <c r="B34" s="1345"/>
      <c r="C34" s="1346"/>
      <c r="D34" s="574">
        <v>10</v>
      </c>
      <c r="E34" s="889" t="s">
        <v>232</v>
      </c>
      <c r="F34" s="920"/>
      <c r="G34" s="921"/>
      <c r="H34" s="921"/>
      <c r="I34" s="921"/>
      <c r="J34" s="924"/>
      <c r="K34" s="77"/>
      <c r="L34" s="492"/>
      <c r="M34" s="76"/>
      <c r="N34" s="890"/>
      <c r="O34" s="495"/>
      <c r="P34" s="76"/>
      <c r="Q34" s="76"/>
      <c r="R34" s="76"/>
      <c r="S34" s="497"/>
      <c r="T34" s="498"/>
      <c r="U34" s="76"/>
      <c r="V34" s="76"/>
      <c r="W34" s="76"/>
      <c r="X34" s="76"/>
      <c r="Y34" s="76"/>
      <c r="Z34" s="76"/>
      <c r="AA34" s="76"/>
      <c r="AB34" s="76"/>
      <c r="AC34" s="76"/>
      <c r="AD34" s="76"/>
      <c r="AE34" s="76"/>
      <c r="AF34" s="76"/>
      <c r="AG34" s="76"/>
      <c r="AH34" s="76"/>
      <c r="AI34" s="76"/>
      <c r="AJ34" s="76"/>
      <c r="AK34" s="76"/>
      <c r="AL34" s="76"/>
      <c r="AM34" s="501"/>
      <c r="AN34" s="76"/>
    </row>
    <row r="35" spans="1:40" s="17" customFormat="1" ht="77.25" customHeight="1" x14ac:dyDescent="0.2">
      <c r="A35" s="47"/>
      <c r="B35" s="48"/>
      <c r="C35" s="48"/>
      <c r="D35" s="563"/>
      <c r="E35" s="50"/>
      <c r="F35" s="51"/>
      <c r="G35" s="886">
        <v>1709019</v>
      </c>
      <c r="H35" s="875" t="s">
        <v>1054</v>
      </c>
      <c r="I35" s="878" t="s">
        <v>1054</v>
      </c>
      <c r="J35" s="200">
        <v>3</v>
      </c>
      <c r="K35" s="1151" t="s">
        <v>1021</v>
      </c>
      <c r="L35" s="1310" t="s">
        <v>1022</v>
      </c>
      <c r="M35" s="1360" t="s">
        <v>1055</v>
      </c>
      <c r="N35" s="378">
        <f>+S35/155000000</f>
        <v>0.4838709677419355</v>
      </c>
      <c r="O35" s="1299">
        <f>+S35+S36</f>
        <v>125000000</v>
      </c>
      <c r="P35" s="1163" t="s">
        <v>1024</v>
      </c>
      <c r="Q35" s="1163" t="s">
        <v>1025</v>
      </c>
      <c r="R35" s="875" t="s">
        <v>1054</v>
      </c>
      <c r="S35" s="876">
        <f>50000000+25000000</f>
        <v>75000000</v>
      </c>
      <c r="T35" s="1231" t="s">
        <v>86</v>
      </c>
      <c r="U35" s="1140" t="s">
        <v>60</v>
      </c>
      <c r="V35" s="1357">
        <v>295972</v>
      </c>
      <c r="W35" s="1357">
        <v>285580</v>
      </c>
      <c r="X35" s="1357">
        <v>135545</v>
      </c>
      <c r="Y35" s="1357">
        <v>44254</v>
      </c>
      <c r="Z35" s="1357">
        <v>309146</v>
      </c>
      <c r="AA35" s="1357">
        <v>92607</v>
      </c>
      <c r="AB35" s="1357">
        <v>2145</v>
      </c>
      <c r="AC35" s="1357">
        <v>12718</v>
      </c>
      <c r="AD35" s="1357">
        <v>26</v>
      </c>
      <c r="AE35" s="1357">
        <v>37</v>
      </c>
      <c r="AF35" s="1357"/>
      <c r="AG35" s="1357"/>
      <c r="AH35" s="1357">
        <v>44350</v>
      </c>
      <c r="AI35" s="1357">
        <v>21944</v>
      </c>
      <c r="AJ35" s="1357">
        <v>75687</v>
      </c>
      <c r="AK35" s="1357">
        <v>581552</v>
      </c>
      <c r="AL35" s="1143">
        <v>44033</v>
      </c>
      <c r="AM35" s="1143">
        <v>44195</v>
      </c>
      <c r="AN35" s="1276" t="s">
        <v>981</v>
      </c>
    </row>
    <row r="36" spans="1:40" s="17" customFormat="1" ht="71.25" customHeight="1" x14ac:dyDescent="0.2">
      <c r="A36" s="47"/>
      <c r="B36" s="48"/>
      <c r="C36" s="48"/>
      <c r="D36" s="47"/>
      <c r="E36" s="48"/>
      <c r="F36" s="49"/>
      <c r="G36" s="886">
        <v>1709034</v>
      </c>
      <c r="H36" s="875" t="s">
        <v>1056</v>
      </c>
      <c r="I36" s="878" t="s">
        <v>1056</v>
      </c>
      <c r="J36" s="200">
        <v>1</v>
      </c>
      <c r="K36" s="1152"/>
      <c r="L36" s="1310"/>
      <c r="M36" s="1360"/>
      <c r="N36" s="378">
        <f>+S36/155000000</f>
        <v>0.32258064516129031</v>
      </c>
      <c r="O36" s="1299"/>
      <c r="P36" s="1164"/>
      <c r="Q36" s="1164"/>
      <c r="R36" s="875" t="s">
        <v>1056</v>
      </c>
      <c r="S36" s="876">
        <v>50000000</v>
      </c>
      <c r="T36" s="1359"/>
      <c r="U36" s="1141"/>
      <c r="V36" s="1358"/>
      <c r="W36" s="1358"/>
      <c r="X36" s="1358"/>
      <c r="Y36" s="1358"/>
      <c r="Z36" s="1358"/>
      <c r="AA36" s="1358"/>
      <c r="AB36" s="1358"/>
      <c r="AC36" s="1358"/>
      <c r="AD36" s="1358"/>
      <c r="AE36" s="1358"/>
      <c r="AF36" s="1358"/>
      <c r="AG36" s="1358"/>
      <c r="AH36" s="1358"/>
      <c r="AI36" s="1358"/>
      <c r="AJ36" s="1358"/>
      <c r="AK36" s="1358"/>
      <c r="AL36" s="1144"/>
      <c r="AM36" s="1144"/>
      <c r="AN36" s="1277"/>
    </row>
    <row r="37" spans="1:40" s="17" customFormat="1" ht="15.75" x14ac:dyDescent="0.2">
      <c r="A37" s="1344"/>
      <c r="B37" s="1345"/>
      <c r="C37" s="1346"/>
      <c r="D37" s="574">
        <v>27</v>
      </c>
      <c r="E37" s="889" t="s">
        <v>228</v>
      </c>
      <c r="F37" s="490"/>
      <c r="G37" s="491"/>
      <c r="H37" s="76"/>
      <c r="I37" s="76"/>
      <c r="J37" s="491"/>
      <c r="K37" s="77"/>
      <c r="L37" s="492"/>
      <c r="M37" s="76"/>
      <c r="N37" s="890"/>
      <c r="O37" s="495"/>
      <c r="P37" s="76"/>
      <c r="Q37" s="76"/>
      <c r="R37" s="76"/>
      <c r="S37" s="497"/>
      <c r="T37" s="498"/>
      <c r="U37" s="76"/>
      <c r="V37" s="498"/>
      <c r="W37" s="498"/>
      <c r="X37" s="498"/>
      <c r="Y37" s="498"/>
      <c r="Z37" s="498"/>
      <c r="AA37" s="498"/>
      <c r="AB37" s="498"/>
      <c r="AC37" s="498"/>
      <c r="AD37" s="498"/>
      <c r="AE37" s="498"/>
      <c r="AF37" s="498"/>
      <c r="AG37" s="498"/>
      <c r="AH37" s="498"/>
      <c r="AI37" s="498"/>
      <c r="AJ37" s="498"/>
      <c r="AK37" s="498"/>
      <c r="AL37" s="500"/>
      <c r="AM37" s="501"/>
      <c r="AN37" s="76"/>
    </row>
    <row r="38" spans="1:40" s="17" customFormat="1" ht="78.75" customHeight="1" x14ac:dyDescent="0.2">
      <c r="A38" s="47"/>
      <c r="B38" s="48"/>
      <c r="C38" s="48"/>
      <c r="D38" s="563"/>
      <c r="E38" s="50"/>
      <c r="F38" s="51"/>
      <c r="G38" s="886">
        <v>3502017</v>
      </c>
      <c r="H38" s="875" t="s">
        <v>1057</v>
      </c>
      <c r="I38" s="875" t="s">
        <v>1058</v>
      </c>
      <c r="J38" s="200">
        <v>6</v>
      </c>
      <c r="K38" s="1355" t="s">
        <v>996</v>
      </c>
      <c r="L38" s="1310" t="s">
        <v>997</v>
      </c>
      <c r="M38" s="1298" t="s">
        <v>998</v>
      </c>
      <c r="N38" s="378">
        <f>+S38/164004155</f>
        <v>0.13498926292446675</v>
      </c>
      <c r="O38" s="1356">
        <f>+S38+S39</f>
        <v>40000000</v>
      </c>
      <c r="P38" s="1140" t="s">
        <v>999</v>
      </c>
      <c r="Q38" s="1140" t="s">
        <v>1000</v>
      </c>
      <c r="R38" s="875" t="s">
        <v>1057</v>
      </c>
      <c r="S38" s="876">
        <v>22138800</v>
      </c>
      <c r="T38" s="1231" t="s">
        <v>86</v>
      </c>
      <c r="U38" s="1140" t="s">
        <v>60</v>
      </c>
      <c r="V38" s="1347">
        <v>100</v>
      </c>
      <c r="W38" s="1347">
        <v>60</v>
      </c>
      <c r="X38" s="1347">
        <v>0</v>
      </c>
      <c r="Y38" s="1347">
        <v>0</v>
      </c>
      <c r="Z38" s="1347">
        <v>110</v>
      </c>
      <c r="AA38" s="1347">
        <v>50</v>
      </c>
      <c r="AB38" s="1347">
        <v>0</v>
      </c>
      <c r="AC38" s="1347">
        <v>0</v>
      </c>
      <c r="AD38" s="1347">
        <v>0</v>
      </c>
      <c r="AE38" s="1347">
        <v>0</v>
      </c>
      <c r="AF38" s="1347">
        <v>0</v>
      </c>
      <c r="AG38" s="1347">
        <v>0</v>
      </c>
      <c r="AH38" s="1347">
        <v>0</v>
      </c>
      <c r="AI38" s="1347">
        <v>0</v>
      </c>
      <c r="AJ38" s="1347">
        <v>0</v>
      </c>
      <c r="AK38" s="1347">
        <v>160</v>
      </c>
      <c r="AL38" s="1143">
        <v>43832</v>
      </c>
      <c r="AM38" s="1143">
        <v>44195</v>
      </c>
      <c r="AN38" s="1276" t="s">
        <v>981</v>
      </c>
    </row>
    <row r="39" spans="1:40" s="17" customFormat="1" ht="84.75" customHeight="1" x14ac:dyDescent="0.2">
      <c r="A39" s="569"/>
      <c r="B39" s="68"/>
      <c r="C39" s="68"/>
      <c r="D39" s="569"/>
      <c r="E39" s="68"/>
      <c r="F39" s="69"/>
      <c r="G39" s="886">
        <v>3502007</v>
      </c>
      <c r="H39" s="875" t="s">
        <v>1059</v>
      </c>
      <c r="I39" s="878" t="s">
        <v>488</v>
      </c>
      <c r="J39" s="200">
        <v>5</v>
      </c>
      <c r="K39" s="1355"/>
      <c r="L39" s="1310"/>
      <c r="M39" s="1298"/>
      <c r="N39" s="378">
        <f>+S39/164004155</f>
        <v>0.10890699689895052</v>
      </c>
      <c r="O39" s="1356"/>
      <c r="P39" s="1142"/>
      <c r="Q39" s="1142"/>
      <c r="R39" s="875" t="s">
        <v>1059</v>
      </c>
      <c r="S39" s="876">
        <v>17861200</v>
      </c>
      <c r="T39" s="1232"/>
      <c r="U39" s="1142"/>
      <c r="V39" s="1347"/>
      <c r="W39" s="1347"/>
      <c r="X39" s="1347"/>
      <c r="Y39" s="1347"/>
      <c r="Z39" s="1347"/>
      <c r="AA39" s="1347"/>
      <c r="AB39" s="1347"/>
      <c r="AC39" s="1347"/>
      <c r="AD39" s="1347"/>
      <c r="AE39" s="1347"/>
      <c r="AF39" s="1347"/>
      <c r="AG39" s="1347"/>
      <c r="AH39" s="1347"/>
      <c r="AI39" s="1347"/>
      <c r="AJ39" s="1347"/>
      <c r="AK39" s="1347"/>
      <c r="AL39" s="1145"/>
      <c r="AM39" s="1145"/>
      <c r="AN39" s="1278"/>
    </row>
    <row r="40" spans="1:40" s="17" customFormat="1" ht="15.75" x14ac:dyDescent="0.2">
      <c r="A40" s="894">
        <v>3</v>
      </c>
      <c r="B40" s="895" t="s">
        <v>225</v>
      </c>
      <c r="C40" s="896"/>
      <c r="D40" s="897"/>
      <c r="E40" s="897"/>
      <c r="F40" s="897"/>
      <c r="G40" s="137"/>
      <c r="H40" s="898"/>
      <c r="I40" s="898"/>
      <c r="J40" s="137"/>
      <c r="K40" s="899"/>
      <c r="L40" s="900"/>
      <c r="M40" s="898"/>
      <c r="N40" s="901"/>
      <c r="O40" s="902"/>
      <c r="P40" s="898"/>
      <c r="Q40" s="898"/>
      <c r="R40" s="898"/>
      <c r="S40" s="903"/>
      <c r="T40" s="904"/>
      <c r="U40" s="898"/>
      <c r="V40" s="904"/>
      <c r="W40" s="904"/>
      <c r="X40" s="904"/>
      <c r="Y40" s="904"/>
      <c r="Z40" s="904"/>
      <c r="AA40" s="904"/>
      <c r="AB40" s="904"/>
      <c r="AC40" s="904"/>
      <c r="AD40" s="904"/>
      <c r="AE40" s="904"/>
      <c r="AF40" s="904"/>
      <c r="AG40" s="904"/>
      <c r="AH40" s="904"/>
      <c r="AI40" s="904"/>
      <c r="AJ40" s="904"/>
      <c r="AK40" s="904"/>
      <c r="AL40" s="905"/>
      <c r="AM40" s="906"/>
      <c r="AN40" s="898"/>
    </row>
    <row r="41" spans="1:40" s="17" customFormat="1" ht="15.75" x14ac:dyDescent="0.2">
      <c r="A41" s="1352"/>
      <c r="B41" s="1353"/>
      <c r="C41" s="1354"/>
      <c r="D41" s="907">
        <v>20</v>
      </c>
      <c r="E41" s="36" t="s">
        <v>1060</v>
      </c>
      <c r="F41" s="908"/>
      <c r="G41" s="491"/>
      <c r="H41" s="76"/>
      <c r="I41" s="76"/>
      <c r="J41" s="491"/>
      <c r="K41" s="77"/>
      <c r="L41" s="492"/>
      <c r="M41" s="76"/>
      <c r="N41" s="890"/>
      <c r="O41" s="495"/>
      <c r="P41" s="76"/>
      <c r="Q41" s="76"/>
      <c r="R41" s="76"/>
      <c r="S41" s="497"/>
      <c r="T41" s="498"/>
      <c r="U41" s="76"/>
      <c r="V41" s="498"/>
      <c r="W41" s="498"/>
      <c r="X41" s="498"/>
      <c r="Y41" s="498"/>
      <c r="Z41" s="498"/>
      <c r="AA41" s="498"/>
      <c r="AB41" s="498"/>
      <c r="AC41" s="498"/>
      <c r="AD41" s="498"/>
      <c r="AE41" s="498"/>
      <c r="AF41" s="498"/>
      <c r="AG41" s="498"/>
      <c r="AH41" s="498"/>
      <c r="AI41" s="498"/>
      <c r="AJ41" s="498"/>
      <c r="AK41" s="498"/>
      <c r="AL41" s="500"/>
      <c r="AM41" s="501"/>
      <c r="AN41" s="76"/>
    </row>
    <row r="42" spans="1:40" s="17" customFormat="1" ht="101.25" customHeight="1" x14ac:dyDescent="0.2">
      <c r="A42" s="47"/>
      <c r="B42" s="48"/>
      <c r="C42" s="49"/>
      <c r="D42" s="85"/>
      <c r="E42" s="85"/>
      <c r="F42" s="86"/>
      <c r="G42" s="886">
        <v>3201013</v>
      </c>
      <c r="H42" s="875" t="s">
        <v>1061</v>
      </c>
      <c r="I42" s="878" t="s">
        <v>1062</v>
      </c>
      <c r="J42" s="200">
        <v>1</v>
      </c>
      <c r="K42" s="881" t="s">
        <v>1063</v>
      </c>
      <c r="L42" s="874" t="s">
        <v>1064</v>
      </c>
      <c r="M42" s="875" t="s">
        <v>1065</v>
      </c>
      <c r="N42" s="378">
        <f>+S42/O42</f>
        <v>1</v>
      </c>
      <c r="O42" s="482">
        <f>+S42</f>
        <v>40000000</v>
      </c>
      <c r="P42" s="868" t="s">
        <v>1066</v>
      </c>
      <c r="Q42" s="868" t="s">
        <v>1067</v>
      </c>
      <c r="R42" s="875" t="s">
        <v>1061</v>
      </c>
      <c r="S42" s="876">
        <v>40000000</v>
      </c>
      <c r="T42" s="887">
        <v>88</v>
      </c>
      <c r="U42" s="882" t="s">
        <v>511</v>
      </c>
      <c r="V42" s="103">
        <v>38892</v>
      </c>
      <c r="W42" s="103">
        <v>39408</v>
      </c>
      <c r="X42" s="103">
        <v>15324</v>
      </c>
      <c r="Y42" s="103">
        <v>7104</v>
      </c>
      <c r="Z42" s="103">
        <v>40867</v>
      </c>
      <c r="AA42" s="103">
        <v>15005</v>
      </c>
      <c r="AB42" s="103"/>
      <c r="AC42" s="103"/>
      <c r="AD42" s="103"/>
      <c r="AE42" s="103"/>
      <c r="AF42" s="103"/>
      <c r="AG42" s="103"/>
      <c r="AH42" s="103"/>
      <c r="AI42" s="103"/>
      <c r="AJ42" s="103"/>
      <c r="AK42" s="103">
        <f>SUM(V42:W42)</f>
        <v>78300</v>
      </c>
      <c r="AL42" s="888">
        <v>44033</v>
      </c>
      <c r="AM42" s="888">
        <v>44195</v>
      </c>
      <c r="AN42" s="864" t="s">
        <v>981</v>
      </c>
    </row>
    <row r="43" spans="1:40" s="17" customFormat="1" ht="15.75" x14ac:dyDescent="0.2">
      <c r="A43" s="1344"/>
      <c r="B43" s="1345"/>
      <c r="C43" s="1346"/>
      <c r="D43" s="574">
        <v>21</v>
      </c>
      <c r="E43" s="889" t="s">
        <v>217</v>
      </c>
      <c r="F43" s="490"/>
      <c r="G43" s="491"/>
      <c r="H43" s="76"/>
      <c r="I43" s="76"/>
      <c r="J43" s="491"/>
      <c r="K43" s="77"/>
      <c r="L43" s="492"/>
      <c r="M43" s="76"/>
      <c r="N43" s="890"/>
      <c r="O43" s="495"/>
      <c r="P43" s="76"/>
      <c r="Q43" s="76"/>
      <c r="R43" s="76"/>
      <c r="S43" s="497"/>
      <c r="T43" s="498"/>
      <c r="U43" s="76"/>
      <c r="V43" s="498"/>
      <c r="W43" s="498"/>
      <c r="X43" s="498"/>
      <c r="Y43" s="498"/>
      <c r="Z43" s="498"/>
      <c r="AA43" s="498"/>
      <c r="AB43" s="498"/>
      <c r="AC43" s="498"/>
      <c r="AD43" s="498"/>
      <c r="AE43" s="498"/>
      <c r="AF43" s="498"/>
      <c r="AG43" s="498"/>
      <c r="AH43" s="498"/>
      <c r="AI43" s="498"/>
      <c r="AJ43" s="498"/>
      <c r="AK43" s="498"/>
      <c r="AL43" s="500"/>
      <c r="AM43" s="501"/>
      <c r="AN43" s="76"/>
    </row>
    <row r="44" spans="1:40" s="17" customFormat="1" ht="99" customHeight="1" x14ac:dyDescent="0.2">
      <c r="A44" s="47"/>
      <c r="B44" s="48"/>
      <c r="C44" s="49"/>
      <c r="D44" s="50"/>
      <c r="E44" s="50"/>
      <c r="F44" s="51"/>
      <c r="G44" s="886">
        <v>3202017</v>
      </c>
      <c r="H44" s="875" t="s">
        <v>1068</v>
      </c>
      <c r="I44" s="878" t="s">
        <v>1069</v>
      </c>
      <c r="J44" s="200">
        <v>1</v>
      </c>
      <c r="K44" s="881" t="s">
        <v>1070</v>
      </c>
      <c r="L44" s="874" t="s">
        <v>1071</v>
      </c>
      <c r="M44" s="875" t="s">
        <v>1072</v>
      </c>
      <c r="N44" s="378">
        <f>+S44/O44</f>
        <v>1</v>
      </c>
      <c r="O44" s="482">
        <f>+S44</f>
        <v>80000000</v>
      </c>
      <c r="P44" s="878" t="s">
        <v>1073</v>
      </c>
      <c r="Q44" s="878" t="s">
        <v>1074</v>
      </c>
      <c r="R44" s="875" t="s">
        <v>1068</v>
      </c>
      <c r="S44" s="876">
        <v>80000000</v>
      </c>
      <c r="T44" s="887" t="s">
        <v>86</v>
      </c>
      <c r="U44" s="882" t="s">
        <v>60</v>
      </c>
      <c r="V44" s="879">
        <v>252568</v>
      </c>
      <c r="W44" s="879">
        <v>243650</v>
      </c>
      <c r="X44" s="879">
        <v>97896</v>
      </c>
      <c r="Y44" s="879">
        <v>53351</v>
      </c>
      <c r="Z44" s="879">
        <v>140316</v>
      </c>
      <c r="AA44" s="879">
        <v>30825</v>
      </c>
      <c r="AB44" s="879">
        <v>0</v>
      </c>
      <c r="AC44" s="879">
        <v>0</v>
      </c>
      <c r="AD44" s="879">
        <v>0</v>
      </c>
      <c r="AE44" s="879">
        <v>0</v>
      </c>
      <c r="AF44" s="879">
        <v>0</v>
      </c>
      <c r="AG44" s="879">
        <v>0</v>
      </c>
      <c r="AH44" s="879">
        <v>0</v>
      </c>
      <c r="AI44" s="879">
        <v>0</v>
      </c>
      <c r="AJ44" s="879">
        <v>0</v>
      </c>
      <c r="AK44" s="879">
        <v>496218</v>
      </c>
      <c r="AL44" s="888">
        <v>43832</v>
      </c>
      <c r="AM44" s="888">
        <v>44195</v>
      </c>
      <c r="AN44" s="864" t="s">
        <v>981</v>
      </c>
    </row>
    <row r="45" spans="1:40" s="17" customFormat="1" ht="91.5" customHeight="1" x14ac:dyDescent="0.2">
      <c r="A45" s="47"/>
      <c r="B45" s="48"/>
      <c r="C45" s="49"/>
      <c r="D45" s="48"/>
      <c r="E45" s="48"/>
      <c r="F45" s="49"/>
      <c r="G45" s="886">
        <v>3202037</v>
      </c>
      <c r="H45" s="875" t="s">
        <v>1075</v>
      </c>
      <c r="I45" s="878" t="s">
        <v>1076</v>
      </c>
      <c r="J45" s="200">
        <v>30</v>
      </c>
      <c r="K45" s="1355" t="s">
        <v>1077</v>
      </c>
      <c r="L45" s="1297" t="s">
        <v>1078</v>
      </c>
      <c r="M45" s="1298" t="s">
        <v>1079</v>
      </c>
      <c r="N45" s="378">
        <f>+S45/O45</f>
        <v>0.10352000129625689</v>
      </c>
      <c r="O45" s="1299">
        <f>+S45+S46</f>
        <v>1242870927.25</v>
      </c>
      <c r="P45" s="1239" t="s">
        <v>1080</v>
      </c>
      <c r="Q45" s="1239" t="s">
        <v>1081</v>
      </c>
      <c r="R45" s="875" t="s">
        <v>1075</v>
      </c>
      <c r="S45" s="876">
        <v>128662000</v>
      </c>
      <c r="T45" s="1350" t="s">
        <v>86</v>
      </c>
      <c r="U45" s="1351" t="s">
        <v>60</v>
      </c>
      <c r="V45" s="1347">
        <v>35373</v>
      </c>
      <c r="W45" s="1347">
        <v>33985</v>
      </c>
      <c r="X45" s="1347">
        <v>16632</v>
      </c>
      <c r="Y45" s="1347">
        <v>3361</v>
      </c>
      <c r="Z45" s="1347">
        <v>39432</v>
      </c>
      <c r="AA45" s="1347">
        <v>9933</v>
      </c>
      <c r="AB45" s="1347">
        <v>0</v>
      </c>
      <c r="AC45" s="1347">
        <v>0</v>
      </c>
      <c r="AD45" s="1347">
        <v>0</v>
      </c>
      <c r="AE45" s="1347">
        <v>0</v>
      </c>
      <c r="AF45" s="1347">
        <v>0</v>
      </c>
      <c r="AG45" s="1347">
        <v>0</v>
      </c>
      <c r="AH45" s="1347">
        <v>0</v>
      </c>
      <c r="AI45" s="1347">
        <v>0</v>
      </c>
      <c r="AJ45" s="1347">
        <v>0</v>
      </c>
      <c r="AK45" s="1347">
        <f>+V45+W45</f>
        <v>69358</v>
      </c>
      <c r="AL45" s="1348">
        <v>43832</v>
      </c>
      <c r="AM45" s="1348">
        <v>44195</v>
      </c>
      <c r="AN45" s="1349" t="s">
        <v>981</v>
      </c>
    </row>
    <row r="46" spans="1:40" s="17" customFormat="1" ht="103.5" customHeight="1" x14ac:dyDescent="0.2">
      <c r="A46" s="47"/>
      <c r="B46" s="48"/>
      <c r="C46" s="49"/>
      <c r="D46" s="48"/>
      <c r="E46" s="48"/>
      <c r="F46" s="49"/>
      <c r="G46" s="473" t="s">
        <v>1082</v>
      </c>
      <c r="H46" s="875" t="s">
        <v>1083</v>
      </c>
      <c r="I46" s="878" t="s">
        <v>1084</v>
      </c>
      <c r="J46" s="200">
        <v>20</v>
      </c>
      <c r="K46" s="1355"/>
      <c r="L46" s="1297"/>
      <c r="M46" s="1298"/>
      <c r="N46" s="378">
        <f>+S46/O45</f>
        <v>0.89647999870374306</v>
      </c>
      <c r="O46" s="1299"/>
      <c r="P46" s="1240"/>
      <c r="Q46" s="1240"/>
      <c r="R46" s="875" t="s">
        <v>1083</v>
      </c>
      <c r="S46" s="876">
        <v>1114208927.25</v>
      </c>
      <c r="T46" s="1350"/>
      <c r="U46" s="1351"/>
      <c r="V46" s="1347"/>
      <c r="W46" s="1347"/>
      <c r="X46" s="1347"/>
      <c r="Y46" s="1347"/>
      <c r="Z46" s="1347"/>
      <c r="AA46" s="1347"/>
      <c r="AB46" s="1347"/>
      <c r="AC46" s="1347"/>
      <c r="AD46" s="1347"/>
      <c r="AE46" s="1347"/>
      <c r="AF46" s="1347"/>
      <c r="AG46" s="1347"/>
      <c r="AH46" s="1347"/>
      <c r="AI46" s="1347"/>
      <c r="AJ46" s="1347"/>
      <c r="AK46" s="1347"/>
      <c r="AL46" s="1348"/>
      <c r="AM46" s="1348"/>
      <c r="AN46" s="1349"/>
    </row>
    <row r="47" spans="1:40" s="17" customFormat="1" ht="87.75" customHeight="1" x14ac:dyDescent="0.2">
      <c r="A47" s="47"/>
      <c r="B47" s="48"/>
      <c r="C47" s="49"/>
      <c r="D47" s="48"/>
      <c r="E47" s="48"/>
      <c r="F47" s="49"/>
      <c r="G47" s="473" t="s">
        <v>1082</v>
      </c>
      <c r="H47" s="875" t="s">
        <v>1085</v>
      </c>
      <c r="I47" s="878" t="s">
        <v>1086</v>
      </c>
      <c r="J47" s="200">
        <v>1</v>
      </c>
      <c r="K47" s="881" t="s">
        <v>1087</v>
      </c>
      <c r="L47" s="874" t="s">
        <v>1088</v>
      </c>
      <c r="M47" s="875" t="s">
        <v>1089</v>
      </c>
      <c r="N47" s="378">
        <f>+S47/O47</f>
        <v>1</v>
      </c>
      <c r="O47" s="482">
        <f>+S47</f>
        <v>30000000</v>
      </c>
      <c r="P47" s="868" t="s">
        <v>1090</v>
      </c>
      <c r="Q47" s="868" t="s">
        <v>1091</v>
      </c>
      <c r="R47" s="875" t="s">
        <v>1085</v>
      </c>
      <c r="S47" s="876">
        <v>30000000</v>
      </c>
      <c r="T47" s="887">
        <v>88</v>
      </c>
      <c r="U47" s="882" t="s">
        <v>511</v>
      </c>
      <c r="V47" s="879">
        <v>6100</v>
      </c>
      <c r="W47" s="879">
        <v>5060</v>
      </c>
      <c r="X47" s="879">
        <v>2550</v>
      </c>
      <c r="Y47" s="879">
        <v>2150</v>
      </c>
      <c r="Z47" s="879">
        <v>5500</v>
      </c>
      <c r="AA47" s="879">
        <v>960</v>
      </c>
      <c r="AB47" s="103"/>
      <c r="AC47" s="103"/>
      <c r="AD47" s="103"/>
      <c r="AE47" s="103"/>
      <c r="AF47" s="103"/>
      <c r="AG47" s="103"/>
      <c r="AH47" s="103"/>
      <c r="AI47" s="103"/>
      <c r="AJ47" s="103"/>
      <c r="AK47" s="103">
        <f>SUM(V47:W47)</f>
        <v>11160</v>
      </c>
      <c r="AL47" s="888">
        <v>44033</v>
      </c>
      <c r="AM47" s="888">
        <v>44195</v>
      </c>
      <c r="AN47" s="864" t="s">
        <v>981</v>
      </c>
    </row>
    <row r="48" spans="1:40" s="17" customFormat="1" ht="110.25" customHeight="1" x14ac:dyDescent="0.2">
      <c r="A48" s="47"/>
      <c r="B48" s="48"/>
      <c r="C48" s="49"/>
      <c r="D48" s="68"/>
      <c r="E48" s="68"/>
      <c r="F48" s="69"/>
      <c r="G48" s="473" t="s">
        <v>1082</v>
      </c>
      <c r="H48" s="875" t="s">
        <v>1092</v>
      </c>
      <c r="I48" s="878" t="s">
        <v>1093</v>
      </c>
      <c r="J48" s="200">
        <v>1</v>
      </c>
      <c r="K48" s="881" t="s">
        <v>1094</v>
      </c>
      <c r="L48" s="877" t="s">
        <v>1095</v>
      </c>
      <c r="M48" s="875" t="s">
        <v>1096</v>
      </c>
      <c r="N48" s="378">
        <f>+S48/90000000</f>
        <v>0.44444444444444442</v>
      </c>
      <c r="O48" s="482">
        <f>+S48</f>
        <v>40000000</v>
      </c>
      <c r="P48" s="882" t="s">
        <v>1097</v>
      </c>
      <c r="Q48" s="882" t="s">
        <v>1098</v>
      </c>
      <c r="R48" s="875" t="s">
        <v>1092</v>
      </c>
      <c r="S48" s="876">
        <v>40000000</v>
      </c>
      <c r="T48" s="887" t="s">
        <v>86</v>
      </c>
      <c r="U48" s="882" t="s">
        <v>60</v>
      </c>
      <c r="V48" s="879">
        <v>40906</v>
      </c>
      <c r="W48" s="879">
        <v>37728</v>
      </c>
      <c r="X48" s="879">
        <v>16790</v>
      </c>
      <c r="Y48" s="879">
        <v>8871</v>
      </c>
      <c r="Z48" s="879">
        <v>46240</v>
      </c>
      <c r="AA48" s="879">
        <v>10814</v>
      </c>
      <c r="AB48" s="879">
        <v>0</v>
      </c>
      <c r="AC48" s="879">
        <v>0</v>
      </c>
      <c r="AD48" s="879">
        <v>0</v>
      </c>
      <c r="AE48" s="879">
        <v>0</v>
      </c>
      <c r="AF48" s="879">
        <v>0</v>
      </c>
      <c r="AG48" s="879">
        <v>0</v>
      </c>
      <c r="AH48" s="879">
        <v>0</v>
      </c>
      <c r="AI48" s="879">
        <v>0</v>
      </c>
      <c r="AJ48" s="879">
        <v>0</v>
      </c>
      <c r="AK48" s="879">
        <f>+V48+W48</f>
        <v>78634</v>
      </c>
      <c r="AL48" s="888">
        <v>43832</v>
      </c>
      <c r="AM48" s="888">
        <v>44195</v>
      </c>
      <c r="AN48" s="864" t="s">
        <v>981</v>
      </c>
    </row>
    <row r="49" spans="1:40" s="17" customFormat="1" ht="27" customHeight="1" x14ac:dyDescent="0.2">
      <c r="A49" s="1344"/>
      <c r="B49" s="1345"/>
      <c r="C49" s="1346"/>
      <c r="D49" s="574">
        <v>22</v>
      </c>
      <c r="E49" s="889" t="s">
        <v>1099</v>
      </c>
      <c r="F49" s="490"/>
      <c r="G49" s="491"/>
      <c r="H49" s="76"/>
      <c r="I49" s="76"/>
      <c r="J49" s="492"/>
      <c r="K49" s="77"/>
      <c r="L49" s="492"/>
      <c r="M49" s="76"/>
      <c r="N49" s="890"/>
      <c r="O49" s="495"/>
      <c r="P49" s="76"/>
      <c r="Q49" s="76"/>
      <c r="R49" s="76"/>
      <c r="S49" s="497"/>
      <c r="T49" s="498"/>
      <c r="U49" s="76"/>
      <c r="V49" s="909"/>
      <c r="W49" s="909"/>
      <c r="X49" s="909"/>
      <c r="Y49" s="909"/>
      <c r="Z49" s="909"/>
      <c r="AA49" s="909"/>
      <c r="AB49" s="909"/>
      <c r="AC49" s="909"/>
      <c r="AD49" s="909"/>
      <c r="AE49" s="909"/>
      <c r="AF49" s="909"/>
      <c r="AG49" s="909"/>
      <c r="AH49" s="909"/>
      <c r="AI49" s="909"/>
      <c r="AJ49" s="909"/>
      <c r="AK49" s="909"/>
      <c r="AL49" s="500"/>
      <c r="AM49" s="501"/>
      <c r="AN49" s="76"/>
    </row>
    <row r="50" spans="1:40" s="17" customFormat="1" ht="92.25" customHeight="1" x14ac:dyDescent="0.2">
      <c r="A50" s="47"/>
      <c r="B50" s="48"/>
      <c r="C50" s="49"/>
      <c r="D50" s="85"/>
      <c r="E50" s="85"/>
      <c r="F50" s="86"/>
      <c r="G50" s="886">
        <v>3204012</v>
      </c>
      <c r="H50" s="875" t="s">
        <v>1100</v>
      </c>
      <c r="I50" s="878" t="s">
        <v>1101</v>
      </c>
      <c r="J50" s="200">
        <v>3</v>
      </c>
      <c r="K50" s="881" t="s">
        <v>1102</v>
      </c>
      <c r="L50" s="874" t="s">
        <v>1103</v>
      </c>
      <c r="M50" s="875" t="s">
        <v>1104</v>
      </c>
      <c r="N50" s="378">
        <f>+S50/O50</f>
        <v>1</v>
      </c>
      <c r="O50" s="482">
        <f>+S50</f>
        <v>26000000</v>
      </c>
      <c r="P50" s="868" t="s">
        <v>1105</v>
      </c>
      <c r="Q50" s="868" t="s">
        <v>1106</v>
      </c>
      <c r="R50" s="875" t="s">
        <v>1100</v>
      </c>
      <c r="S50" s="876">
        <v>26000000</v>
      </c>
      <c r="T50" s="887">
        <v>88</v>
      </c>
      <c r="U50" s="882" t="s">
        <v>511</v>
      </c>
      <c r="V50" s="879">
        <v>14000</v>
      </c>
      <c r="W50" s="879">
        <v>16000</v>
      </c>
      <c r="X50" s="879">
        <v>0</v>
      </c>
      <c r="Y50" s="879">
        <v>6000</v>
      </c>
      <c r="Z50" s="879">
        <v>12000</v>
      </c>
      <c r="AA50" s="879">
        <v>8000</v>
      </c>
      <c r="AB50" s="103"/>
      <c r="AC50" s="103"/>
      <c r="AD50" s="103"/>
      <c r="AE50" s="103"/>
      <c r="AF50" s="103"/>
      <c r="AG50" s="103"/>
      <c r="AH50" s="103"/>
      <c r="AI50" s="103"/>
      <c r="AJ50" s="103"/>
      <c r="AK50" s="103">
        <f>SUM(V50:W50)</f>
        <v>30000</v>
      </c>
      <c r="AL50" s="888">
        <v>44033</v>
      </c>
      <c r="AM50" s="888">
        <v>44195</v>
      </c>
      <c r="AN50" s="864" t="s">
        <v>981</v>
      </c>
    </row>
    <row r="51" spans="1:40" s="17" customFormat="1" ht="21.75" customHeight="1" x14ac:dyDescent="0.2">
      <c r="A51" s="1344"/>
      <c r="B51" s="1345"/>
      <c r="C51" s="1346"/>
      <c r="D51" s="574">
        <v>23</v>
      </c>
      <c r="E51" s="889" t="s">
        <v>209</v>
      </c>
      <c r="F51" s="490"/>
      <c r="G51" s="491"/>
      <c r="H51" s="76"/>
      <c r="I51" s="76"/>
      <c r="J51" s="492"/>
      <c r="K51" s="77"/>
      <c r="L51" s="492"/>
      <c r="M51" s="76"/>
      <c r="N51" s="890"/>
      <c r="O51" s="495"/>
      <c r="P51" s="76"/>
      <c r="Q51" s="76"/>
      <c r="R51" s="76"/>
      <c r="S51" s="497"/>
      <c r="T51" s="498"/>
      <c r="U51" s="76"/>
      <c r="V51" s="498"/>
      <c r="W51" s="498"/>
      <c r="X51" s="498"/>
      <c r="Y51" s="498"/>
      <c r="Z51" s="498"/>
      <c r="AA51" s="498"/>
      <c r="AB51" s="498"/>
      <c r="AC51" s="498"/>
      <c r="AD51" s="498"/>
      <c r="AE51" s="498"/>
      <c r="AF51" s="498"/>
      <c r="AG51" s="498"/>
      <c r="AH51" s="498"/>
      <c r="AI51" s="498"/>
      <c r="AJ51" s="498"/>
      <c r="AK51" s="498"/>
      <c r="AL51" s="500"/>
      <c r="AM51" s="501"/>
      <c r="AN51" s="76"/>
    </row>
    <row r="52" spans="1:40" s="17" customFormat="1" ht="105" customHeight="1" x14ac:dyDescent="0.2">
      <c r="A52" s="47"/>
      <c r="B52" s="48"/>
      <c r="C52" s="49"/>
      <c r="D52" s="85"/>
      <c r="E52" s="85"/>
      <c r="F52" s="86"/>
      <c r="G52" s="886">
        <v>3205010</v>
      </c>
      <c r="H52" s="875" t="s">
        <v>1107</v>
      </c>
      <c r="I52" s="878" t="s">
        <v>1108</v>
      </c>
      <c r="J52" s="200">
        <v>1</v>
      </c>
      <c r="K52" s="881" t="s">
        <v>1094</v>
      </c>
      <c r="L52" s="877" t="s">
        <v>1095</v>
      </c>
      <c r="M52" s="875" t="s">
        <v>1096</v>
      </c>
      <c r="N52" s="378">
        <f>+S52/90000000</f>
        <v>0.55555555555555558</v>
      </c>
      <c r="O52" s="482">
        <f>+S52</f>
        <v>50000000</v>
      </c>
      <c r="P52" s="882" t="s">
        <v>1097</v>
      </c>
      <c r="Q52" s="882" t="s">
        <v>1098</v>
      </c>
      <c r="R52" s="875" t="s">
        <v>1107</v>
      </c>
      <c r="S52" s="876">
        <v>50000000</v>
      </c>
      <c r="T52" s="887" t="s">
        <v>86</v>
      </c>
      <c r="U52" s="882" t="s">
        <v>60</v>
      </c>
      <c r="V52" s="879">
        <v>40906</v>
      </c>
      <c r="W52" s="879">
        <v>37728</v>
      </c>
      <c r="X52" s="879">
        <v>16790</v>
      </c>
      <c r="Y52" s="879">
        <v>8871</v>
      </c>
      <c r="Z52" s="879">
        <v>46240</v>
      </c>
      <c r="AA52" s="879">
        <v>10814</v>
      </c>
      <c r="AB52" s="879">
        <v>0</v>
      </c>
      <c r="AC52" s="879">
        <v>0</v>
      </c>
      <c r="AD52" s="879">
        <v>0</v>
      </c>
      <c r="AE52" s="879">
        <v>0</v>
      </c>
      <c r="AF52" s="879">
        <v>0</v>
      </c>
      <c r="AG52" s="879">
        <v>0</v>
      </c>
      <c r="AH52" s="879">
        <v>0</v>
      </c>
      <c r="AI52" s="879">
        <v>0</v>
      </c>
      <c r="AJ52" s="879">
        <v>0</v>
      </c>
      <c r="AK52" s="879">
        <f>+V52+W52</f>
        <v>78634</v>
      </c>
      <c r="AL52" s="888">
        <v>43832</v>
      </c>
      <c r="AM52" s="888">
        <v>44195</v>
      </c>
      <c r="AN52" s="864" t="s">
        <v>981</v>
      </c>
    </row>
    <row r="53" spans="1:40" s="17" customFormat="1" ht="21" customHeight="1" x14ac:dyDescent="0.2">
      <c r="A53" s="1344"/>
      <c r="B53" s="1345"/>
      <c r="C53" s="1346"/>
      <c r="D53" s="574">
        <v>24</v>
      </c>
      <c r="E53" s="889" t="s">
        <v>1109</v>
      </c>
      <c r="F53" s="490"/>
      <c r="G53" s="491"/>
      <c r="H53" s="76"/>
      <c r="I53" s="76"/>
      <c r="J53" s="492"/>
      <c r="K53" s="77"/>
      <c r="L53" s="492"/>
      <c r="M53" s="76"/>
      <c r="N53" s="890"/>
      <c r="O53" s="495"/>
      <c r="P53" s="76"/>
      <c r="Q53" s="76"/>
      <c r="R53" s="76"/>
      <c r="S53" s="497"/>
      <c r="T53" s="498"/>
      <c r="U53" s="76"/>
      <c r="V53" s="498"/>
      <c r="W53" s="498"/>
      <c r="X53" s="498"/>
      <c r="Y53" s="498"/>
      <c r="Z53" s="498"/>
      <c r="AA53" s="498"/>
      <c r="AB53" s="498"/>
      <c r="AC53" s="498"/>
      <c r="AD53" s="498"/>
      <c r="AE53" s="498"/>
      <c r="AF53" s="498"/>
      <c r="AG53" s="498"/>
      <c r="AH53" s="498"/>
      <c r="AI53" s="498"/>
      <c r="AJ53" s="498"/>
      <c r="AK53" s="498"/>
      <c r="AL53" s="500"/>
      <c r="AM53" s="501"/>
      <c r="AN53" s="76"/>
    </row>
    <row r="54" spans="1:40" s="17" customFormat="1" ht="91.5" customHeight="1" x14ac:dyDescent="0.2">
      <c r="A54" s="47"/>
      <c r="B54" s="48"/>
      <c r="C54" s="49"/>
      <c r="D54" s="50"/>
      <c r="E54" s="50"/>
      <c r="F54" s="51"/>
      <c r="G54" s="886">
        <v>3206014</v>
      </c>
      <c r="H54" s="875" t="s">
        <v>1110</v>
      </c>
      <c r="I54" s="878" t="s">
        <v>1111</v>
      </c>
      <c r="J54" s="200">
        <v>50</v>
      </c>
      <c r="K54" s="881" t="s">
        <v>1112</v>
      </c>
      <c r="L54" s="874" t="s">
        <v>1113</v>
      </c>
      <c r="M54" s="875" t="s">
        <v>1114</v>
      </c>
      <c r="N54" s="378">
        <f>+S54/O54</f>
        <v>1</v>
      </c>
      <c r="O54" s="482">
        <v>20000000</v>
      </c>
      <c r="P54" s="868" t="s">
        <v>1115</v>
      </c>
      <c r="Q54" s="868" t="s">
        <v>1116</v>
      </c>
      <c r="R54" s="875" t="s">
        <v>1110</v>
      </c>
      <c r="S54" s="876">
        <v>20000000</v>
      </c>
      <c r="T54" s="887">
        <v>88</v>
      </c>
      <c r="U54" s="882" t="s">
        <v>511</v>
      </c>
      <c r="V54" s="879">
        <v>295972</v>
      </c>
      <c r="W54" s="879">
        <v>285580</v>
      </c>
      <c r="X54" s="879">
        <v>135545</v>
      </c>
      <c r="Y54" s="879">
        <v>44254</v>
      </c>
      <c r="Z54" s="879">
        <v>309146</v>
      </c>
      <c r="AA54" s="879">
        <v>92607</v>
      </c>
      <c r="AB54" s="879">
        <v>2145</v>
      </c>
      <c r="AC54" s="879">
        <v>12718</v>
      </c>
      <c r="AD54" s="879">
        <v>26</v>
      </c>
      <c r="AE54" s="879">
        <v>37</v>
      </c>
      <c r="AF54" s="879"/>
      <c r="AG54" s="879"/>
      <c r="AH54" s="879">
        <v>44350</v>
      </c>
      <c r="AI54" s="879">
        <v>21944</v>
      </c>
      <c r="AJ54" s="879">
        <v>75687</v>
      </c>
      <c r="AK54" s="103">
        <f>SUM(V54:W54)</f>
        <v>581552</v>
      </c>
      <c r="AL54" s="888">
        <v>44033</v>
      </c>
      <c r="AM54" s="888">
        <v>44195</v>
      </c>
      <c r="AN54" s="864" t="s">
        <v>981</v>
      </c>
    </row>
    <row r="55" spans="1:40" s="279" customFormat="1" ht="25.5" customHeight="1" x14ac:dyDescent="0.2">
      <c r="A55" s="271"/>
      <c r="B55" s="508"/>
      <c r="C55" s="509"/>
      <c r="D55" s="273"/>
      <c r="E55" s="273"/>
      <c r="F55" s="274"/>
      <c r="G55" s="274"/>
      <c r="H55" s="868"/>
      <c r="I55" s="868"/>
      <c r="J55" s="275"/>
      <c r="K55" s="159"/>
      <c r="L55" s="104"/>
      <c r="M55" s="868"/>
      <c r="N55" s="277"/>
      <c r="O55" s="102">
        <f>SUM(O11:O54)</f>
        <v>2852390196.25</v>
      </c>
      <c r="P55" s="868"/>
      <c r="Q55" s="868"/>
      <c r="R55" s="868"/>
      <c r="S55" s="102">
        <f>SUM(S11:S54)</f>
        <v>2852390196.25</v>
      </c>
      <c r="T55" s="103"/>
      <c r="U55" s="104"/>
      <c r="V55" s="276"/>
      <c r="W55" s="276"/>
      <c r="X55" s="276"/>
      <c r="Y55" s="276"/>
      <c r="Z55" s="276"/>
      <c r="AA55" s="276"/>
      <c r="AB55" s="276"/>
      <c r="AC55" s="276"/>
      <c r="AD55" s="276"/>
      <c r="AE55" s="276"/>
      <c r="AF55" s="276"/>
      <c r="AG55" s="276"/>
      <c r="AH55" s="276"/>
      <c r="AI55" s="276"/>
      <c r="AJ55" s="276"/>
      <c r="AK55" s="276"/>
      <c r="AL55" s="888"/>
      <c r="AM55" s="278"/>
      <c r="AN55" s="54"/>
    </row>
    <row r="56" spans="1:40" ht="15" x14ac:dyDescent="0.2">
      <c r="O56" s="585"/>
      <c r="P56" s="469"/>
      <c r="Q56" s="469"/>
      <c r="R56" s="469"/>
      <c r="S56" s="910"/>
    </row>
    <row r="57" spans="1:40" ht="14.25" x14ac:dyDescent="0.2">
      <c r="O57" s="911"/>
    </row>
    <row r="58" spans="1:40" ht="27" customHeight="1" x14ac:dyDescent="0.2">
      <c r="B58" s="119"/>
      <c r="C58" s="119"/>
      <c r="D58" s="119"/>
      <c r="E58" s="119"/>
      <c r="F58" s="119"/>
      <c r="G58" s="119"/>
    </row>
    <row r="59" spans="1:40" ht="27" customHeight="1" x14ac:dyDescent="0.25">
      <c r="B59" s="1119" t="s">
        <v>1117</v>
      </c>
      <c r="C59" s="1119"/>
      <c r="D59" s="1119"/>
      <c r="E59" s="1119"/>
      <c r="F59" s="1119"/>
    </row>
    <row r="60" spans="1:40" ht="43.5" customHeight="1" x14ac:dyDescent="0.25">
      <c r="B60" s="1175" t="s">
        <v>1118</v>
      </c>
      <c r="C60" s="1175"/>
      <c r="D60" s="1175"/>
      <c r="E60" s="1175"/>
      <c r="F60" s="1175"/>
      <c r="S60" s="113"/>
    </row>
    <row r="61" spans="1:40" ht="27" customHeight="1" x14ac:dyDescent="0.2">
      <c r="B61" s="2"/>
      <c r="C61" s="110"/>
      <c r="D61" s="109"/>
      <c r="E61" s="111"/>
      <c r="F61" s="112"/>
      <c r="O61" s="283"/>
    </row>
  </sheetData>
  <sheetProtection password="A60F" sheet="1" objects="1" scenarios="1"/>
  <mergeCells count="267">
    <mergeCell ref="A1:AL4"/>
    <mergeCell ref="A5:J6"/>
    <mergeCell ref="K5:AN5"/>
    <mergeCell ref="V6:AJ6"/>
    <mergeCell ref="A7:A8"/>
    <mergeCell ref="B7:C8"/>
    <mergeCell ref="D7:D8"/>
    <mergeCell ref="E7:F8"/>
    <mergeCell ref="G7:G8"/>
    <mergeCell ref="H7:H8"/>
    <mergeCell ref="AM7:AM8"/>
    <mergeCell ref="AN7:AN8"/>
    <mergeCell ref="V7:W7"/>
    <mergeCell ref="X7:AA7"/>
    <mergeCell ref="AB7:AG7"/>
    <mergeCell ref="AH7:AJ7"/>
    <mergeCell ref="AL7:AL8"/>
    <mergeCell ref="A10:C10"/>
    <mergeCell ref="E10:L10"/>
    <mergeCell ref="K11:K13"/>
    <mergeCell ref="L11:L13"/>
    <mergeCell ref="M11:M13"/>
    <mergeCell ref="O11:O13"/>
    <mergeCell ref="P11:P13"/>
    <mergeCell ref="Q11:Q13"/>
    <mergeCell ref="U7:U8"/>
    <mergeCell ref="O7:O8"/>
    <mergeCell ref="P7:P8"/>
    <mergeCell ref="Q7:Q8"/>
    <mergeCell ref="R7:R8"/>
    <mergeCell ref="S7:S8"/>
    <mergeCell ref="T7:T8"/>
    <mergeCell ref="I7:I8"/>
    <mergeCell ref="J7:J8"/>
    <mergeCell ref="K7:K8"/>
    <mergeCell ref="L7:L8"/>
    <mergeCell ref="M7:M8"/>
    <mergeCell ref="N7:N8"/>
    <mergeCell ref="G15:G16"/>
    <mergeCell ref="H15:H16"/>
    <mergeCell ref="K15:K16"/>
    <mergeCell ref="L15:L16"/>
    <mergeCell ref="M15:M16"/>
    <mergeCell ref="N15:N16"/>
    <mergeCell ref="O15:O16"/>
    <mergeCell ref="AF11:AF13"/>
    <mergeCell ref="AG11:AG13"/>
    <mergeCell ref="Z11:Z13"/>
    <mergeCell ref="AA11:AA13"/>
    <mergeCell ref="AB11:AB13"/>
    <mergeCell ref="AC11:AC13"/>
    <mergeCell ref="AD11:AD13"/>
    <mergeCell ref="AE11:AE13"/>
    <mergeCell ref="T11:T13"/>
    <mergeCell ref="U11:U13"/>
    <mergeCell ref="V11:V13"/>
    <mergeCell ref="W11:W13"/>
    <mergeCell ref="X11:X13"/>
    <mergeCell ref="Y11:Y13"/>
    <mergeCell ref="P15:P16"/>
    <mergeCell ref="Q15:Q16"/>
    <mergeCell ref="R15:R16"/>
    <mergeCell ref="S15:S16"/>
    <mergeCell ref="T15:T16"/>
    <mergeCell ref="U15:U16"/>
    <mergeCell ref="AL11:AL13"/>
    <mergeCell ref="AM11:AM13"/>
    <mergeCell ref="AN11:AN13"/>
    <mergeCell ref="AH11:AH13"/>
    <mergeCell ref="AI11:AI13"/>
    <mergeCell ref="AJ11:AJ13"/>
    <mergeCell ref="AK11:AK13"/>
    <mergeCell ref="AD15:AD16"/>
    <mergeCell ref="AE15:AE16"/>
    <mergeCell ref="AF15:AF16"/>
    <mergeCell ref="AG15:AG16"/>
    <mergeCell ref="V15:V16"/>
    <mergeCell ref="W15:W16"/>
    <mergeCell ref="X15:X16"/>
    <mergeCell ref="Y15:Y16"/>
    <mergeCell ref="Z15:Z16"/>
    <mergeCell ref="AA15:AA16"/>
    <mergeCell ref="W17:W18"/>
    <mergeCell ref="X17:X18"/>
    <mergeCell ref="Y17:Y18"/>
    <mergeCell ref="Z17:Z18"/>
    <mergeCell ref="AA17:AA18"/>
    <mergeCell ref="AB17:AB18"/>
    <mergeCell ref="AN15:AN16"/>
    <mergeCell ref="K17:K18"/>
    <mergeCell ref="L17:L18"/>
    <mergeCell ref="M17:M18"/>
    <mergeCell ref="O17:O18"/>
    <mergeCell ref="P17:P18"/>
    <mergeCell ref="Q17:Q18"/>
    <mergeCell ref="T17:T18"/>
    <mergeCell ref="U17:U18"/>
    <mergeCell ref="V17:V18"/>
    <mergeCell ref="AH15:AH16"/>
    <mergeCell ref="AI15:AI16"/>
    <mergeCell ref="AJ15:AJ16"/>
    <mergeCell ref="AK15:AK16"/>
    <mergeCell ref="AL15:AL16"/>
    <mergeCell ref="AM15:AM16"/>
    <mergeCell ref="AB15:AB16"/>
    <mergeCell ref="AC15:AC16"/>
    <mergeCell ref="AI17:AI18"/>
    <mergeCell ref="AJ17:AJ18"/>
    <mergeCell ref="AK17:AK18"/>
    <mergeCell ref="AL17:AL18"/>
    <mergeCell ref="AM17:AM18"/>
    <mergeCell ref="AN17:AN18"/>
    <mergeCell ref="AC17:AC18"/>
    <mergeCell ref="AD17:AD18"/>
    <mergeCell ref="AE17:AE18"/>
    <mergeCell ref="AF17:AF18"/>
    <mergeCell ref="AG17:AG18"/>
    <mergeCell ref="AH17:AH18"/>
    <mergeCell ref="V19:V21"/>
    <mergeCell ref="W19:W21"/>
    <mergeCell ref="X19:X21"/>
    <mergeCell ref="Y19:Y21"/>
    <mergeCell ref="K19:K21"/>
    <mergeCell ref="L19:L21"/>
    <mergeCell ref="M19:M21"/>
    <mergeCell ref="O19:O21"/>
    <mergeCell ref="P19:P21"/>
    <mergeCell ref="Q19:Q21"/>
    <mergeCell ref="AL19:AL21"/>
    <mergeCell ref="AM19:AM21"/>
    <mergeCell ref="AN19:AN21"/>
    <mergeCell ref="A23:C23"/>
    <mergeCell ref="A25:C25"/>
    <mergeCell ref="K26:K27"/>
    <mergeCell ref="L26:L27"/>
    <mergeCell ref="M26:M27"/>
    <mergeCell ref="O26:O27"/>
    <mergeCell ref="P26:P27"/>
    <mergeCell ref="AF19:AF21"/>
    <mergeCell ref="AG19:AG21"/>
    <mergeCell ref="AH19:AH21"/>
    <mergeCell ref="AI19:AI21"/>
    <mergeCell ref="AJ19:AJ21"/>
    <mergeCell ref="AK19:AK21"/>
    <mergeCell ref="Z19:Z21"/>
    <mergeCell ref="AA19:AA21"/>
    <mergeCell ref="AB19:AB21"/>
    <mergeCell ref="AC19:AC21"/>
    <mergeCell ref="AD19:AD21"/>
    <mergeCell ref="AE19:AE21"/>
    <mergeCell ref="T19:T21"/>
    <mergeCell ref="U19:U21"/>
    <mergeCell ref="AN26:AN27"/>
    <mergeCell ref="A28:C28"/>
    <mergeCell ref="A30:C30"/>
    <mergeCell ref="AE26:AE27"/>
    <mergeCell ref="AF26:AF27"/>
    <mergeCell ref="AG26:AG27"/>
    <mergeCell ref="AH26:AH27"/>
    <mergeCell ref="AI26:AI27"/>
    <mergeCell ref="AJ26:AJ27"/>
    <mergeCell ref="Y26:Y27"/>
    <mergeCell ref="Z26:Z27"/>
    <mergeCell ref="AA26:AA27"/>
    <mergeCell ref="AB26:AB27"/>
    <mergeCell ref="AC26:AC27"/>
    <mergeCell ref="AD26:AD27"/>
    <mergeCell ref="Q26:Q27"/>
    <mergeCell ref="T26:T27"/>
    <mergeCell ref="U26:U27"/>
    <mergeCell ref="V26:V27"/>
    <mergeCell ref="W26:W27"/>
    <mergeCell ref="X26:X27"/>
    <mergeCell ref="A32:C32"/>
    <mergeCell ref="A34:C34"/>
    <mergeCell ref="K35:K36"/>
    <mergeCell ref="L35:L36"/>
    <mergeCell ref="M35:M36"/>
    <mergeCell ref="O35:O36"/>
    <mergeCell ref="AK26:AK27"/>
    <mergeCell ref="AL26:AL27"/>
    <mergeCell ref="AM26:AM27"/>
    <mergeCell ref="AJ35:AJ36"/>
    <mergeCell ref="AK35:AK36"/>
    <mergeCell ref="AL35:AL36"/>
    <mergeCell ref="AM35:AM36"/>
    <mergeCell ref="AN35:AN36"/>
    <mergeCell ref="A37:C37"/>
    <mergeCell ref="AD35:AD36"/>
    <mergeCell ref="AE35:AE36"/>
    <mergeCell ref="AF35:AF36"/>
    <mergeCell ref="AG35:AG36"/>
    <mergeCell ref="AH35:AH36"/>
    <mergeCell ref="AI35:AI36"/>
    <mergeCell ref="X35:X36"/>
    <mergeCell ref="Y35:Y36"/>
    <mergeCell ref="Z35:Z36"/>
    <mergeCell ref="AA35:AA36"/>
    <mergeCell ref="AB35:AB36"/>
    <mergeCell ref="AC35:AC36"/>
    <mergeCell ref="P35:P36"/>
    <mergeCell ref="Q35:Q36"/>
    <mergeCell ref="T35:T36"/>
    <mergeCell ref="U35:U36"/>
    <mergeCell ref="V35:V36"/>
    <mergeCell ref="W35:W36"/>
    <mergeCell ref="AE38:AE39"/>
    <mergeCell ref="T38:T39"/>
    <mergeCell ref="U38:U39"/>
    <mergeCell ref="V38:V39"/>
    <mergeCell ref="W38:W39"/>
    <mergeCell ref="X38:X39"/>
    <mergeCell ref="Y38:Y39"/>
    <mergeCell ref="K38:K39"/>
    <mergeCell ref="L38:L39"/>
    <mergeCell ref="M38:M39"/>
    <mergeCell ref="O38:O39"/>
    <mergeCell ref="P38:P39"/>
    <mergeCell ref="Q38:Q39"/>
    <mergeCell ref="V45:V46"/>
    <mergeCell ref="W45:W46"/>
    <mergeCell ref="X45:X46"/>
    <mergeCell ref="AL38:AL39"/>
    <mergeCell ref="AM38:AM39"/>
    <mergeCell ref="AN38:AN39"/>
    <mergeCell ref="A41:C41"/>
    <mergeCell ref="A43:C43"/>
    <mergeCell ref="K45:K46"/>
    <mergeCell ref="L45:L46"/>
    <mergeCell ref="M45:M46"/>
    <mergeCell ref="O45:O46"/>
    <mergeCell ref="P45:P46"/>
    <mergeCell ref="AF38:AF39"/>
    <mergeCell ref="AG38:AG39"/>
    <mergeCell ref="AH38:AH39"/>
    <mergeCell ref="AI38:AI39"/>
    <mergeCell ref="AJ38:AJ39"/>
    <mergeCell ref="AK38:AK39"/>
    <mergeCell ref="Z38:Z39"/>
    <mergeCell ref="AA38:AA39"/>
    <mergeCell ref="AB38:AB39"/>
    <mergeCell ref="AC38:AC39"/>
    <mergeCell ref="AD38:AD39"/>
    <mergeCell ref="A53:C53"/>
    <mergeCell ref="B59:F59"/>
    <mergeCell ref="B60:F60"/>
    <mergeCell ref="AK45:AK46"/>
    <mergeCell ref="AL45:AL46"/>
    <mergeCell ref="AM45:AM46"/>
    <mergeCell ref="AN45:AN46"/>
    <mergeCell ref="A49:C49"/>
    <mergeCell ref="A51:C51"/>
    <mergeCell ref="AE45:AE46"/>
    <mergeCell ref="AF45:AF46"/>
    <mergeCell ref="AG45:AG46"/>
    <mergeCell ref="AH45:AH46"/>
    <mergeCell ref="AI45:AI46"/>
    <mergeCell ref="AJ45:AJ46"/>
    <mergeCell ref="Y45:Y46"/>
    <mergeCell ref="Z45:Z46"/>
    <mergeCell ref="AA45:AA46"/>
    <mergeCell ref="AB45:AB46"/>
    <mergeCell ref="AC45:AC46"/>
    <mergeCell ref="AD45:AD46"/>
    <mergeCell ref="Q45:Q46"/>
    <mergeCell ref="T45:T46"/>
    <mergeCell ref="U45:U4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H28"/>
  <sheetViews>
    <sheetView showGridLines="0" zoomScale="60" zoomScaleNormal="60" workbookViewId="0">
      <selection sqref="A1:AL4"/>
    </sheetView>
  </sheetViews>
  <sheetFormatPr baseColWidth="10" defaultColWidth="11.42578125" defaultRowHeight="27" customHeight="1" x14ac:dyDescent="0.2"/>
  <cols>
    <col min="1" max="1" width="13.140625" style="108" customWidth="1"/>
    <col min="2" max="2" width="4" style="3" customWidth="1"/>
    <col min="3" max="4" width="14.7109375" style="3" customWidth="1"/>
    <col min="5" max="5" width="10" style="3" customWidth="1"/>
    <col min="6" max="6" width="7.7109375" style="3" customWidth="1"/>
    <col min="7" max="7" width="14" style="3" customWidth="1"/>
    <col min="8" max="8" width="41.5703125" style="109" customWidth="1"/>
    <col min="9" max="9" width="41" style="2" customWidth="1"/>
    <col min="10" max="10" width="21.140625" style="2" customWidth="1"/>
    <col min="11" max="11" width="35.7109375" style="110" customWidth="1"/>
    <col min="12" max="12" width="15.85546875" style="110" customWidth="1"/>
    <col min="13" max="13" width="39.7109375" style="109" customWidth="1"/>
    <col min="14" max="14" width="15.28515625" style="111" customWidth="1"/>
    <col min="15" max="15" width="26" style="112" customWidth="1"/>
    <col min="16" max="16" width="39.140625" style="109" customWidth="1"/>
    <col min="17" max="17" width="46.140625" style="109" customWidth="1"/>
    <col min="18" max="18" width="44.28515625" style="109" customWidth="1"/>
    <col min="19" max="19" width="28.28515625" style="120" customWidth="1"/>
    <col min="20" max="20" width="17" style="114" customWidth="1"/>
    <col min="21" max="21" width="29.85546875" style="115" customWidth="1"/>
    <col min="22" max="36" width="10.42578125" style="3" customWidth="1"/>
    <col min="37" max="37" width="11.85546875" style="3" customWidth="1"/>
    <col min="38" max="38" width="16.140625" style="116" customWidth="1"/>
    <col min="39" max="39" width="21.7109375" style="117" customWidth="1"/>
    <col min="40" max="40" width="27" style="118" customWidth="1"/>
    <col min="41" max="16384" width="11.42578125" style="3"/>
  </cols>
  <sheetData>
    <row r="1" spans="1:60" ht="15" x14ac:dyDescent="0.2">
      <c r="A1" s="1100" t="s">
        <v>499</v>
      </c>
      <c r="B1" s="1101"/>
      <c r="C1" s="1101"/>
      <c r="D1" s="1101"/>
      <c r="E1" s="1101"/>
      <c r="F1" s="1101"/>
      <c r="G1" s="1101"/>
      <c r="H1" s="1101"/>
      <c r="I1" s="1101"/>
      <c r="J1" s="1101"/>
      <c r="K1" s="1101"/>
      <c r="L1" s="1101"/>
      <c r="M1" s="1101"/>
      <c r="N1" s="1101"/>
      <c r="O1" s="1101"/>
      <c r="P1" s="1101"/>
      <c r="Q1" s="1101"/>
      <c r="R1" s="1101"/>
      <c r="S1" s="1101"/>
      <c r="T1" s="1101"/>
      <c r="U1" s="1101"/>
      <c r="V1" s="1101"/>
      <c r="W1" s="1101"/>
      <c r="X1" s="1101"/>
      <c r="Y1" s="1101"/>
      <c r="Z1" s="1101"/>
      <c r="AA1" s="1101"/>
      <c r="AB1" s="1101"/>
      <c r="AC1" s="1101"/>
      <c r="AD1" s="1101"/>
      <c r="AE1" s="1101"/>
      <c r="AF1" s="1101"/>
      <c r="AG1" s="1101"/>
      <c r="AH1" s="1101"/>
      <c r="AI1" s="1101"/>
      <c r="AJ1" s="1101"/>
      <c r="AK1" s="1101"/>
      <c r="AL1" s="1102"/>
      <c r="AM1" s="1" t="s">
        <v>1</v>
      </c>
      <c r="AN1" s="1" t="s">
        <v>2</v>
      </c>
      <c r="AO1" s="2"/>
      <c r="AP1" s="2"/>
      <c r="AQ1" s="2"/>
      <c r="AR1" s="2"/>
      <c r="AS1" s="2"/>
      <c r="AT1" s="2"/>
      <c r="AU1" s="2"/>
      <c r="AV1" s="2"/>
      <c r="AW1" s="2"/>
      <c r="AX1" s="2"/>
      <c r="AY1" s="2"/>
      <c r="AZ1" s="2"/>
      <c r="BA1" s="2"/>
      <c r="BB1" s="2"/>
      <c r="BC1" s="2"/>
      <c r="BD1" s="2"/>
      <c r="BE1" s="2"/>
      <c r="BF1" s="2"/>
      <c r="BG1" s="2"/>
      <c r="BH1" s="2"/>
    </row>
    <row r="2" spans="1:60" ht="31.5" customHeight="1" x14ac:dyDescent="0.2">
      <c r="A2" s="1101"/>
      <c r="B2" s="1101"/>
      <c r="C2" s="1101"/>
      <c r="D2" s="1101"/>
      <c r="E2" s="1101"/>
      <c r="F2" s="1101"/>
      <c r="G2" s="1101"/>
      <c r="H2" s="1101"/>
      <c r="I2" s="1101"/>
      <c r="J2" s="1101"/>
      <c r="K2" s="1101"/>
      <c r="L2" s="1101"/>
      <c r="M2" s="1101"/>
      <c r="N2" s="1101"/>
      <c r="O2" s="1101"/>
      <c r="P2" s="1101"/>
      <c r="Q2" s="1101"/>
      <c r="R2" s="1101"/>
      <c r="S2" s="1101"/>
      <c r="T2" s="1101"/>
      <c r="U2" s="1101"/>
      <c r="V2" s="1101"/>
      <c r="W2" s="1101"/>
      <c r="X2" s="1101"/>
      <c r="Y2" s="1101"/>
      <c r="Z2" s="1101"/>
      <c r="AA2" s="1101"/>
      <c r="AB2" s="1101"/>
      <c r="AC2" s="1101"/>
      <c r="AD2" s="1101"/>
      <c r="AE2" s="1101"/>
      <c r="AF2" s="1101"/>
      <c r="AG2" s="1101"/>
      <c r="AH2" s="1101"/>
      <c r="AI2" s="1101"/>
      <c r="AJ2" s="1101"/>
      <c r="AK2" s="1101"/>
      <c r="AL2" s="1102"/>
      <c r="AM2" s="4" t="s">
        <v>3</v>
      </c>
      <c r="AN2" s="1" t="s">
        <v>4</v>
      </c>
      <c r="AO2" s="2"/>
      <c r="AP2" s="2"/>
      <c r="AQ2" s="2"/>
      <c r="AR2" s="2"/>
      <c r="AS2" s="2"/>
      <c r="AT2" s="2"/>
      <c r="AU2" s="2"/>
      <c r="AV2" s="2"/>
      <c r="AW2" s="2"/>
      <c r="AX2" s="2"/>
      <c r="AY2" s="2"/>
      <c r="AZ2" s="2"/>
      <c r="BA2" s="2"/>
      <c r="BB2" s="2"/>
      <c r="BC2" s="2"/>
      <c r="BD2" s="2"/>
      <c r="BE2" s="2"/>
      <c r="BF2" s="2"/>
      <c r="BG2" s="2"/>
      <c r="BH2" s="2"/>
    </row>
    <row r="3" spans="1:60" ht="28.5" customHeight="1" x14ac:dyDescent="0.2">
      <c r="A3" s="1101"/>
      <c r="B3" s="1101"/>
      <c r="C3" s="1101"/>
      <c r="D3" s="1101"/>
      <c r="E3" s="1101"/>
      <c r="F3" s="1101"/>
      <c r="G3" s="1101"/>
      <c r="H3" s="1101"/>
      <c r="I3" s="1101"/>
      <c r="J3" s="1101"/>
      <c r="K3" s="1101"/>
      <c r="L3" s="1101"/>
      <c r="M3" s="1101"/>
      <c r="N3" s="1101"/>
      <c r="O3" s="1101"/>
      <c r="P3" s="1101"/>
      <c r="Q3" s="1101"/>
      <c r="R3" s="1101"/>
      <c r="S3" s="1101"/>
      <c r="T3" s="1101"/>
      <c r="U3" s="1101"/>
      <c r="V3" s="1101"/>
      <c r="W3" s="1101"/>
      <c r="X3" s="1101"/>
      <c r="Y3" s="1101"/>
      <c r="Z3" s="1101"/>
      <c r="AA3" s="1101"/>
      <c r="AB3" s="1101"/>
      <c r="AC3" s="1101"/>
      <c r="AD3" s="1101"/>
      <c r="AE3" s="1101"/>
      <c r="AF3" s="1101"/>
      <c r="AG3" s="1101"/>
      <c r="AH3" s="1101"/>
      <c r="AI3" s="1101"/>
      <c r="AJ3" s="1101"/>
      <c r="AK3" s="1101"/>
      <c r="AL3" s="1102"/>
      <c r="AM3" s="1" t="s">
        <v>5</v>
      </c>
      <c r="AN3" s="5" t="s">
        <v>6</v>
      </c>
      <c r="AO3" s="2"/>
      <c r="AP3" s="2"/>
      <c r="AQ3" s="2"/>
      <c r="AR3" s="2"/>
      <c r="AS3" s="2"/>
      <c r="AT3" s="2"/>
      <c r="AU3" s="2"/>
      <c r="AV3" s="2"/>
      <c r="AW3" s="2"/>
      <c r="AX3" s="2"/>
      <c r="AY3" s="2"/>
      <c r="AZ3" s="2"/>
      <c r="BA3" s="2"/>
      <c r="BB3" s="2"/>
      <c r="BC3" s="2"/>
      <c r="BD3" s="2"/>
      <c r="BE3" s="2"/>
      <c r="BF3" s="2"/>
      <c r="BG3" s="2"/>
      <c r="BH3" s="2"/>
    </row>
    <row r="4" spans="1:60" ht="26.25" customHeight="1" x14ac:dyDescent="0.2">
      <c r="A4" s="1103"/>
      <c r="B4" s="1103"/>
      <c r="C4" s="1103"/>
      <c r="D4" s="1103"/>
      <c r="E4" s="1103"/>
      <c r="F4" s="1103"/>
      <c r="G4" s="1103"/>
      <c r="H4" s="1103"/>
      <c r="I4" s="1103"/>
      <c r="J4" s="1103"/>
      <c r="K4" s="1103"/>
      <c r="L4" s="1103"/>
      <c r="M4" s="1103"/>
      <c r="N4" s="1103"/>
      <c r="O4" s="1103"/>
      <c r="P4" s="1103"/>
      <c r="Q4" s="1103"/>
      <c r="R4" s="1103"/>
      <c r="S4" s="1103"/>
      <c r="T4" s="1103"/>
      <c r="U4" s="1103"/>
      <c r="V4" s="1103"/>
      <c r="W4" s="1103"/>
      <c r="X4" s="1103"/>
      <c r="Y4" s="1103"/>
      <c r="Z4" s="1103"/>
      <c r="AA4" s="1103"/>
      <c r="AB4" s="1103"/>
      <c r="AC4" s="1103"/>
      <c r="AD4" s="1103"/>
      <c r="AE4" s="1103"/>
      <c r="AF4" s="1103"/>
      <c r="AG4" s="1103"/>
      <c r="AH4" s="1103"/>
      <c r="AI4" s="1103"/>
      <c r="AJ4" s="1103"/>
      <c r="AK4" s="1103"/>
      <c r="AL4" s="1104"/>
      <c r="AM4" s="1" t="s">
        <v>7</v>
      </c>
      <c r="AN4" s="6" t="s">
        <v>8</v>
      </c>
      <c r="AO4" s="2"/>
      <c r="AP4" s="2"/>
      <c r="AQ4" s="2"/>
      <c r="AR4" s="2"/>
      <c r="AS4" s="2"/>
      <c r="AT4" s="2"/>
      <c r="AU4" s="2"/>
      <c r="AV4" s="2"/>
      <c r="AW4" s="2"/>
      <c r="AX4" s="2"/>
      <c r="AY4" s="2"/>
      <c r="AZ4" s="2"/>
      <c r="BA4" s="2"/>
      <c r="BB4" s="2"/>
      <c r="BC4" s="2"/>
      <c r="BD4" s="2"/>
      <c r="BE4" s="2"/>
      <c r="BF4" s="2"/>
      <c r="BG4" s="2"/>
      <c r="BH4" s="2"/>
    </row>
    <row r="5" spans="1:60" ht="15" x14ac:dyDescent="0.2">
      <c r="A5" s="1105" t="s">
        <v>9</v>
      </c>
      <c r="B5" s="1105"/>
      <c r="C5" s="1105"/>
      <c r="D5" s="1105"/>
      <c r="E5" s="1105"/>
      <c r="F5" s="1105"/>
      <c r="G5" s="1105"/>
      <c r="H5" s="1105"/>
      <c r="I5" s="1105"/>
      <c r="J5" s="1105"/>
      <c r="K5" s="1107" t="s">
        <v>10</v>
      </c>
      <c r="L5" s="1107"/>
      <c r="M5" s="1107"/>
      <c r="N5" s="1107"/>
      <c r="O5" s="1107"/>
      <c r="P5" s="1107"/>
      <c r="Q5" s="1107"/>
      <c r="R5" s="1107"/>
      <c r="S5" s="1107"/>
      <c r="T5" s="1107"/>
      <c r="U5" s="1107"/>
      <c r="V5" s="1107"/>
      <c r="W5" s="1107"/>
      <c r="X5" s="1107"/>
      <c r="Y5" s="1107"/>
      <c r="Z5" s="1107"/>
      <c r="AA5" s="1107"/>
      <c r="AB5" s="1107"/>
      <c r="AC5" s="1107"/>
      <c r="AD5" s="1107"/>
      <c r="AE5" s="1107"/>
      <c r="AF5" s="1107"/>
      <c r="AG5" s="1107"/>
      <c r="AH5" s="1107"/>
      <c r="AI5" s="1107"/>
      <c r="AJ5" s="1107"/>
      <c r="AK5" s="1107"/>
      <c r="AL5" s="1107"/>
      <c r="AM5" s="1107"/>
      <c r="AN5" s="1107"/>
      <c r="AO5" s="2"/>
      <c r="AP5" s="2"/>
      <c r="AQ5" s="2"/>
      <c r="AR5" s="2"/>
      <c r="AS5" s="2"/>
      <c r="AT5" s="2"/>
      <c r="AU5" s="2"/>
      <c r="AV5" s="2"/>
      <c r="AW5" s="2"/>
      <c r="AX5" s="2"/>
      <c r="AY5" s="2"/>
      <c r="AZ5" s="2"/>
      <c r="BA5" s="2"/>
      <c r="BB5" s="2"/>
      <c r="BC5" s="2"/>
      <c r="BD5" s="2"/>
      <c r="BE5" s="2"/>
      <c r="BF5" s="2"/>
      <c r="BG5" s="2"/>
      <c r="BH5" s="2"/>
    </row>
    <row r="6" spans="1:60" ht="15" x14ac:dyDescent="0.2">
      <c r="A6" s="1106"/>
      <c r="B6" s="1106"/>
      <c r="C6" s="1106"/>
      <c r="D6" s="1106"/>
      <c r="E6" s="1106"/>
      <c r="F6" s="1106"/>
      <c r="G6" s="1106"/>
      <c r="H6" s="1106"/>
      <c r="I6" s="1106"/>
      <c r="J6" s="1106"/>
      <c r="K6" s="126"/>
      <c r="L6" s="10"/>
      <c r="M6" s="10"/>
      <c r="N6" s="10"/>
      <c r="O6" s="10"/>
      <c r="P6" s="10"/>
      <c r="Q6" s="10"/>
      <c r="R6" s="10"/>
      <c r="S6" s="10"/>
      <c r="T6" s="10"/>
      <c r="U6" s="10"/>
      <c r="V6" s="1108" t="s">
        <v>11</v>
      </c>
      <c r="W6" s="1109"/>
      <c r="X6" s="1109"/>
      <c r="Y6" s="1109"/>
      <c r="Z6" s="1109"/>
      <c r="AA6" s="1109"/>
      <c r="AB6" s="1109"/>
      <c r="AC6" s="1109"/>
      <c r="AD6" s="1109"/>
      <c r="AE6" s="1109"/>
      <c r="AF6" s="1109"/>
      <c r="AG6" s="1109"/>
      <c r="AH6" s="1109"/>
      <c r="AI6" s="1109"/>
      <c r="AJ6" s="1110"/>
      <c r="AK6" s="127"/>
      <c r="AL6" s="10"/>
      <c r="AM6" s="10"/>
      <c r="AN6" s="13"/>
      <c r="AO6" s="2"/>
      <c r="AP6" s="2"/>
      <c r="AQ6" s="2"/>
      <c r="AR6" s="2"/>
      <c r="AS6" s="2"/>
      <c r="AT6" s="2"/>
      <c r="AU6" s="2"/>
      <c r="AV6" s="2"/>
      <c r="AW6" s="2"/>
      <c r="AX6" s="2"/>
      <c r="AY6" s="2"/>
      <c r="AZ6" s="2"/>
      <c r="BA6" s="2"/>
      <c r="BB6" s="2"/>
      <c r="BC6" s="2"/>
      <c r="BD6" s="2"/>
      <c r="BE6" s="2"/>
      <c r="BF6" s="2"/>
      <c r="BG6" s="2"/>
      <c r="BH6" s="2"/>
    </row>
    <row r="7" spans="1:60" s="17" customFormat="1" ht="42" customHeight="1" x14ac:dyDescent="0.2">
      <c r="A7" s="1111" t="s">
        <v>12</v>
      </c>
      <c r="B7" s="1096" t="s">
        <v>13</v>
      </c>
      <c r="C7" s="1113"/>
      <c r="D7" s="1113" t="s">
        <v>12</v>
      </c>
      <c r="E7" s="1096" t="s">
        <v>14</v>
      </c>
      <c r="F7" s="1113"/>
      <c r="G7" s="1113" t="s">
        <v>12</v>
      </c>
      <c r="H7" s="1096" t="s">
        <v>15</v>
      </c>
      <c r="I7" s="1115" t="s">
        <v>16</v>
      </c>
      <c r="J7" s="1115" t="s">
        <v>17</v>
      </c>
      <c r="K7" s="1115" t="s">
        <v>18</v>
      </c>
      <c r="L7" s="1115" t="s">
        <v>19</v>
      </c>
      <c r="M7" s="1115" t="s">
        <v>10</v>
      </c>
      <c r="N7" s="1098" t="s">
        <v>20</v>
      </c>
      <c r="O7" s="1094" t="s">
        <v>21</v>
      </c>
      <c r="P7" s="1096" t="s">
        <v>22</v>
      </c>
      <c r="Q7" s="1096" t="s">
        <v>23</v>
      </c>
      <c r="R7" s="1115" t="s">
        <v>24</v>
      </c>
      <c r="S7" s="1117" t="s">
        <v>21</v>
      </c>
      <c r="T7" s="400"/>
      <c r="U7" s="1115" t="s">
        <v>25</v>
      </c>
      <c r="V7" s="1127" t="s">
        <v>26</v>
      </c>
      <c r="W7" s="1127"/>
      <c r="X7" s="1128" t="s">
        <v>27</v>
      </c>
      <c r="Y7" s="1128"/>
      <c r="Z7" s="1128"/>
      <c r="AA7" s="1128"/>
      <c r="AB7" s="1129" t="s">
        <v>28</v>
      </c>
      <c r="AC7" s="1130"/>
      <c r="AD7" s="1130"/>
      <c r="AE7" s="1130"/>
      <c r="AF7" s="1130"/>
      <c r="AG7" s="1131"/>
      <c r="AH7" s="1128" t="s">
        <v>29</v>
      </c>
      <c r="AI7" s="1128"/>
      <c r="AJ7" s="1128"/>
      <c r="AK7" s="124" t="s">
        <v>30</v>
      </c>
      <c r="AL7" s="1132" t="s">
        <v>31</v>
      </c>
      <c r="AM7" s="1132" t="s">
        <v>32</v>
      </c>
      <c r="AN7" s="1120" t="s">
        <v>33</v>
      </c>
      <c r="AO7" s="16"/>
      <c r="AP7" s="16"/>
      <c r="AQ7" s="16"/>
      <c r="AR7" s="16"/>
      <c r="AS7" s="16"/>
      <c r="AT7" s="16"/>
      <c r="AU7" s="16"/>
      <c r="AV7" s="16"/>
      <c r="AW7" s="16"/>
      <c r="AX7" s="16"/>
      <c r="AY7" s="16"/>
      <c r="AZ7" s="16"/>
      <c r="BA7" s="16"/>
      <c r="BB7" s="16"/>
      <c r="BC7" s="16"/>
      <c r="BD7" s="16"/>
      <c r="BE7" s="16"/>
      <c r="BF7" s="16"/>
      <c r="BG7" s="16"/>
      <c r="BH7" s="16"/>
    </row>
    <row r="8" spans="1:60" s="17" customFormat="1" ht="135" customHeight="1" x14ac:dyDescent="0.2">
      <c r="A8" s="1112"/>
      <c r="B8" s="1097"/>
      <c r="C8" s="1114"/>
      <c r="D8" s="1114"/>
      <c r="E8" s="1097"/>
      <c r="F8" s="1114"/>
      <c r="G8" s="1114"/>
      <c r="H8" s="1097"/>
      <c r="I8" s="1116"/>
      <c r="J8" s="1116"/>
      <c r="K8" s="1116"/>
      <c r="L8" s="1116"/>
      <c r="M8" s="1116"/>
      <c r="N8" s="1099"/>
      <c r="O8" s="1095"/>
      <c r="P8" s="1097"/>
      <c r="Q8" s="1097"/>
      <c r="R8" s="1116"/>
      <c r="S8" s="1118"/>
      <c r="T8" s="18" t="s">
        <v>12</v>
      </c>
      <c r="U8" s="1116"/>
      <c r="V8" s="19" t="s">
        <v>34</v>
      </c>
      <c r="W8" s="20" t="s">
        <v>35</v>
      </c>
      <c r="X8" s="21" t="s">
        <v>36</v>
      </c>
      <c r="Y8" s="21" t="s">
        <v>37</v>
      </c>
      <c r="Z8" s="21" t="s">
        <v>38</v>
      </c>
      <c r="AA8" s="21" t="s">
        <v>39</v>
      </c>
      <c r="AB8" s="21" t="s">
        <v>40</v>
      </c>
      <c r="AC8" s="21" t="s">
        <v>41</v>
      </c>
      <c r="AD8" s="21" t="s">
        <v>42</v>
      </c>
      <c r="AE8" s="21" t="s">
        <v>43</v>
      </c>
      <c r="AF8" s="21" t="s">
        <v>44</v>
      </c>
      <c r="AG8" s="21" t="s">
        <v>45</v>
      </c>
      <c r="AH8" s="21" t="s">
        <v>46</v>
      </c>
      <c r="AI8" s="21" t="s">
        <v>47</v>
      </c>
      <c r="AJ8" s="21" t="s">
        <v>48</v>
      </c>
      <c r="AK8" s="21" t="s">
        <v>30</v>
      </c>
      <c r="AL8" s="1133"/>
      <c r="AM8" s="1133"/>
      <c r="AN8" s="1120"/>
      <c r="AO8" s="16"/>
      <c r="AP8" s="16"/>
      <c r="AQ8" s="16"/>
      <c r="AR8" s="16"/>
      <c r="AS8" s="16"/>
      <c r="AT8" s="16"/>
      <c r="AU8" s="16"/>
      <c r="AV8" s="16"/>
      <c r="AW8" s="16"/>
      <c r="AX8" s="16"/>
      <c r="AY8" s="16"/>
      <c r="AZ8" s="16"/>
      <c r="BA8" s="16"/>
      <c r="BB8" s="16"/>
      <c r="BC8" s="16"/>
      <c r="BD8" s="16"/>
      <c r="BE8" s="16"/>
      <c r="BF8" s="16"/>
      <c r="BG8" s="16"/>
      <c r="BH8" s="16"/>
    </row>
    <row r="9" spans="1:60" s="33" customFormat="1" ht="25.5" customHeight="1" x14ac:dyDescent="0.2">
      <c r="A9" s="22">
        <v>4</v>
      </c>
      <c r="B9" s="23" t="s">
        <v>49</v>
      </c>
      <c r="C9" s="24"/>
      <c r="D9" s="25"/>
      <c r="E9" s="25"/>
      <c r="F9" s="25"/>
      <c r="G9" s="25"/>
      <c r="H9" s="26"/>
      <c r="I9" s="25"/>
      <c r="J9" s="25"/>
      <c r="K9" s="27"/>
      <c r="L9" s="27"/>
      <c r="M9" s="26"/>
      <c r="N9" s="28"/>
      <c r="O9" s="29"/>
      <c r="P9" s="26"/>
      <c r="Q9" s="26"/>
      <c r="R9" s="26"/>
      <c r="S9" s="30"/>
      <c r="T9" s="31"/>
      <c r="U9" s="27"/>
      <c r="V9" s="25"/>
      <c r="W9" s="25"/>
      <c r="X9" s="25"/>
      <c r="Y9" s="25"/>
      <c r="Z9" s="25"/>
      <c r="AA9" s="25"/>
      <c r="AB9" s="25"/>
      <c r="AC9" s="25"/>
      <c r="AD9" s="25"/>
      <c r="AE9" s="25"/>
      <c r="AF9" s="25"/>
      <c r="AG9" s="25"/>
      <c r="AH9" s="25"/>
      <c r="AI9" s="25"/>
      <c r="AJ9" s="25"/>
      <c r="AK9" s="25"/>
      <c r="AL9" s="32"/>
      <c r="AM9" s="32"/>
      <c r="AN9" s="26"/>
      <c r="AO9" s="16"/>
      <c r="AP9" s="16"/>
      <c r="AQ9" s="16"/>
      <c r="AR9" s="16"/>
      <c r="AS9" s="16"/>
      <c r="AT9" s="16"/>
      <c r="AU9" s="16"/>
      <c r="AV9" s="16"/>
      <c r="AW9" s="16"/>
      <c r="AX9" s="16"/>
      <c r="AY9" s="16"/>
      <c r="AZ9" s="16"/>
      <c r="BA9" s="16"/>
      <c r="BB9" s="16"/>
      <c r="BC9" s="16"/>
      <c r="BD9" s="16"/>
      <c r="BE9" s="16"/>
      <c r="BF9" s="16"/>
      <c r="BG9" s="16"/>
      <c r="BH9" s="16"/>
    </row>
    <row r="10" spans="1:60" s="16" customFormat="1" ht="23.25" customHeight="1" x14ac:dyDescent="0.2">
      <c r="A10" s="1121"/>
      <c r="B10" s="1122"/>
      <c r="C10" s="1123"/>
      <c r="D10" s="35">
        <v>45</v>
      </c>
      <c r="E10" s="1179" t="s">
        <v>50</v>
      </c>
      <c r="F10" s="1179"/>
      <c r="G10" s="1180"/>
      <c r="H10" s="1180"/>
      <c r="I10" s="1180"/>
      <c r="J10" s="1180"/>
      <c r="K10" s="1180"/>
      <c r="L10" s="1180"/>
      <c r="M10" s="1180"/>
      <c r="N10" s="1180"/>
      <c r="O10" s="42"/>
      <c r="P10" s="39"/>
      <c r="Q10" s="39"/>
      <c r="R10" s="39"/>
      <c r="S10" s="43"/>
      <c r="T10" s="44"/>
      <c r="U10" s="40"/>
      <c r="V10" s="38"/>
      <c r="W10" s="38"/>
      <c r="X10" s="38"/>
      <c r="Y10" s="38"/>
      <c r="Z10" s="38"/>
      <c r="AA10" s="38"/>
      <c r="AB10" s="38"/>
      <c r="AC10" s="38"/>
      <c r="AD10" s="38"/>
      <c r="AE10" s="38"/>
      <c r="AF10" s="38"/>
      <c r="AG10" s="38"/>
      <c r="AH10" s="38"/>
      <c r="AI10" s="38"/>
      <c r="AJ10" s="38"/>
      <c r="AK10" s="38"/>
      <c r="AL10" s="45"/>
      <c r="AM10" s="45"/>
      <c r="AN10" s="39"/>
      <c r="AO10" s="46"/>
      <c r="AP10" s="46"/>
    </row>
    <row r="11" spans="1:60" s="16" customFormat="1" ht="37.5" customHeight="1" x14ac:dyDescent="0.2">
      <c r="A11" s="47"/>
      <c r="B11" s="48"/>
      <c r="C11" s="48"/>
      <c r="D11" s="563"/>
      <c r="E11" s="50"/>
      <c r="F11" s="51"/>
      <c r="G11" s="1372" t="s">
        <v>51</v>
      </c>
      <c r="H11" s="1375" t="s">
        <v>500</v>
      </c>
      <c r="I11" s="1375" t="s">
        <v>501</v>
      </c>
      <c r="J11" s="1372">
        <v>1</v>
      </c>
      <c r="K11" s="259" t="s">
        <v>502</v>
      </c>
      <c r="L11" s="1372" t="s">
        <v>503</v>
      </c>
      <c r="M11" s="1375" t="s">
        <v>504</v>
      </c>
      <c r="N11" s="1372">
        <f>+S11/O11</f>
        <v>0.22790314799006262</v>
      </c>
      <c r="O11" s="1381">
        <f>SUM(S11:S14)</f>
        <v>255021326</v>
      </c>
      <c r="P11" s="1375" t="s">
        <v>505</v>
      </c>
      <c r="Q11" s="1375" t="s">
        <v>506</v>
      </c>
      <c r="R11" s="1375" t="s">
        <v>507</v>
      </c>
      <c r="S11" s="60">
        <f>37000000+21120163</f>
        <v>58120163</v>
      </c>
      <c r="T11" s="564">
        <v>20</v>
      </c>
      <c r="U11" s="62" t="s">
        <v>508</v>
      </c>
      <c r="V11" s="1134">
        <v>294321</v>
      </c>
      <c r="W11" s="1134">
        <v>283947</v>
      </c>
      <c r="X11" s="1134">
        <v>135754</v>
      </c>
      <c r="Y11" s="1134">
        <v>44640</v>
      </c>
      <c r="Z11" s="1134">
        <v>308178</v>
      </c>
      <c r="AA11" s="1134">
        <v>89696</v>
      </c>
      <c r="AB11" s="1134">
        <v>2145</v>
      </c>
      <c r="AC11" s="1134">
        <v>12718</v>
      </c>
      <c r="AD11" s="1134">
        <v>26</v>
      </c>
      <c r="AE11" s="1134">
        <v>37</v>
      </c>
      <c r="AF11" s="1134">
        <v>0</v>
      </c>
      <c r="AG11" s="1134">
        <v>0</v>
      </c>
      <c r="AH11" s="1134">
        <v>52505</v>
      </c>
      <c r="AI11" s="1134">
        <v>16897</v>
      </c>
      <c r="AJ11" s="1134">
        <v>61646</v>
      </c>
      <c r="AK11" s="1134">
        <v>578268</v>
      </c>
      <c r="AL11" s="1378">
        <v>44033</v>
      </c>
      <c r="AM11" s="1378">
        <v>44195</v>
      </c>
      <c r="AN11" s="1134" t="s">
        <v>509</v>
      </c>
      <c r="AO11" s="67"/>
      <c r="AP11" s="46"/>
    </row>
    <row r="12" spans="1:60" s="16" customFormat="1" ht="42.75" customHeight="1" x14ac:dyDescent="0.2">
      <c r="A12" s="47"/>
      <c r="B12" s="48"/>
      <c r="C12" s="48"/>
      <c r="D12" s="47"/>
      <c r="E12" s="48"/>
      <c r="F12" s="49"/>
      <c r="G12" s="1373"/>
      <c r="H12" s="1376"/>
      <c r="I12" s="1376"/>
      <c r="J12" s="1373"/>
      <c r="K12" s="191" t="s">
        <v>510</v>
      </c>
      <c r="L12" s="1373"/>
      <c r="M12" s="1376"/>
      <c r="N12" s="1373"/>
      <c r="O12" s="1373"/>
      <c r="P12" s="1376"/>
      <c r="Q12" s="1376"/>
      <c r="R12" s="1377"/>
      <c r="S12" s="565">
        <f>47000000</f>
        <v>47000000</v>
      </c>
      <c r="T12" s="564">
        <v>88</v>
      </c>
      <c r="U12" s="62" t="s">
        <v>511</v>
      </c>
      <c r="V12" s="1135"/>
      <c r="W12" s="1135"/>
      <c r="X12" s="1135"/>
      <c r="Y12" s="1135"/>
      <c r="Z12" s="1135"/>
      <c r="AA12" s="1135"/>
      <c r="AB12" s="1135"/>
      <c r="AC12" s="1135"/>
      <c r="AD12" s="1135"/>
      <c r="AE12" s="1135"/>
      <c r="AF12" s="1135"/>
      <c r="AG12" s="1135"/>
      <c r="AH12" s="1135"/>
      <c r="AI12" s="1135"/>
      <c r="AJ12" s="1135"/>
      <c r="AK12" s="1135"/>
      <c r="AL12" s="1379"/>
      <c r="AM12" s="1379"/>
      <c r="AN12" s="1135"/>
      <c r="AO12" s="67"/>
      <c r="AP12" s="46"/>
    </row>
    <row r="13" spans="1:60" s="16" customFormat="1" ht="36.75" customHeight="1" x14ac:dyDescent="0.2">
      <c r="A13" s="47"/>
      <c r="B13" s="48"/>
      <c r="C13" s="48"/>
      <c r="D13" s="47"/>
      <c r="E13" s="48"/>
      <c r="F13" s="49"/>
      <c r="G13" s="1373"/>
      <c r="H13" s="1376"/>
      <c r="I13" s="1376"/>
      <c r="J13" s="1373"/>
      <c r="K13" s="191" t="s">
        <v>502</v>
      </c>
      <c r="L13" s="1373"/>
      <c r="M13" s="1376"/>
      <c r="N13" s="1373"/>
      <c r="O13" s="1373"/>
      <c r="P13" s="1376"/>
      <c r="Q13" s="1376"/>
      <c r="R13" s="1375" t="s">
        <v>512</v>
      </c>
      <c r="S13" s="60">
        <f>95781000+21120163</f>
        <v>116901163</v>
      </c>
      <c r="T13" s="564">
        <v>20</v>
      </c>
      <c r="U13" s="62" t="s">
        <v>508</v>
      </c>
      <c r="V13" s="1135"/>
      <c r="W13" s="1135"/>
      <c r="X13" s="1135"/>
      <c r="Y13" s="1135"/>
      <c r="Z13" s="1135"/>
      <c r="AA13" s="1135"/>
      <c r="AB13" s="1135"/>
      <c r="AC13" s="1135"/>
      <c r="AD13" s="1135"/>
      <c r="AE13" s="1135"/>
      <c r="AF13" s="1135"/>
      <c r="AG13" s="1135"/>
      <c r="AH13" s="1135"/>
      <c r="AI13" s="1135"/>
      <c r="AJ13" s="1135"/>
      <c r="AK13" s="1135"/>
      <c r="AL13" s="1379"/>
      <c r="AM13" s="1379"/>
      <c r="AN13" s="1135"/>
      <c r="AO13" s="67"/>
      <c r="AP13" s="46"/>
    </row>
    <row r="14" spans="1:60" s="16" customFormat="1" ht="42" customHeight="1" x14ac:dyDescent="0.2">
      <c r="A14" s="47"/>
      <c r="B14" s="48"/>
      <c r="C14" s="48"/>
      <c r="D14" s="47"/>
      <c r="E14" s="48"/>
      <c r="F14" s="49"/>
      <c r="G14" s="1374"/>
      <c r="H14" s="1377"/>
      <c r="I14" s="1377"/>
      <c r="J14" s="1374"/>
      <c r="K14" s="210" t="s">
        <v>510</v>
      </c>
      <c r="L14" s="1374"/>
      <c r="M14" s="1377"/>
      <c r="N14" s="1374"/>
      <c r="O14" s="1374"/>
      <c r="P14" s="1377"/>
      <c r="Q14" s="1377"/>
      <c r="R14" s="1377"/>
      <c r="S14" s="60">
        <v>33000000</v>
      </c>
      <c r="T14" s="564">
        <v>88</v>
      </c>
      <c r="U14" s="62" t="s">
        <v>511</v>
      </c>
      <c r="V14" s="1136"/>
      <c r="W14" s="1136"/>
      <c r="X14" s="1136"/>
      <c r="Y14" s="1136"/>
      <c r="Z14" s="1136"/>
      <c r="AA14" s="1136"/>
      <c r="AB14" s="1136"/>
      <c r="AC14" s="1136"/>
      <c r="AD14" s="1136"/>
      <c r="AE14" s="1136"/>
      <c r="AF14" s="1136"/>
      <c r="AG14" s="1136"/>
      <c r="AH14" s="1136"/>
      <c r="AI14" s="1136"/>
      <c r="AJ14" s="1136"/>
      <c r="AK14" s="1136"/>
      <c r="AL14" s="1380"/>
      <c r="AM14" s="1380"/>
      <c r="AN14" s="1136"/>
      <c r="AO14" s="67"/>
      <c r="AP14" s="46"/>
    </row>
    <row r="15" spans="1:60" s="16" customFormat="1" ht="76.5" customHeight="1" x14ac:dyDescent="0.2">
      <c r="A15" s="47"/>
      <c r="B15" s="48"/>
      <c r="C15" s="48"/>
      <c r="D15" s="47"/>
      <c r="E15" s="48"/>
      <c r="F15" s="49"/>
      <c r="G15" s="1372" t="s">
        <v>51</v>
      </c>
      <c r="H15" s="1166" t="s">
        <v>513</v>
      </c>
      <c r="I15" s="1163" t="s">
        <v>514</v>
      </c>
      <c r="J15" s="1151">
        <v>1</v>
      </c>
      <c r="K15" s="566" t="s">
        <v>515</v>
      </c>
      <c r="L15" s="1243" t="s">
        <v>516</v>
      </c>
      <c r="M15" s="1239" t="s">
        <v>517</v>
      </c>
      <c r="N15" s="1333">
        <f>+S17/O15</f>
        <v>0.31774466067031903</v>
      </c>
      <c r="O15" s="1385">
        <f>SUM(S15:S17)</f>
        <v>486246103</v>
      </c>
      <c r="P15" s="1140" t="s">
        <v>518</v>
      </c>
      <c r="Q15" s="1274" t="s">
        <v>519</v>
      </c>
      <c r="R15" s="567" t="s">
        <v>520</v>
      </c>
      <c r="S15" s="565">
        <v>94385500</v>
      </c>
      <c r="T15" s="564">
        <v>20</v>
      </c>
      <c r="U15" s="564" t="s">
        <v>521</v>
      </c>
      <c r="V15" s="1134">
        <v>294321</v>
      </c>
      <c r="W15" s="1134">
        <v>283947</v>
      </c>
      <c r="X15" s="1134">
        <v>135754</v>
      </c>
      <c r="Y15" s="1134">
        <v>44640</v>
      </c>
      <c r="Z15" s="1134">
        <v>308178</v>
      </c>
      <c r="AA15" s="1134">
        <v>89696</v>
      </c>
      <c r="AB15" s="1134">
        <v>2145</v>
      </c>
      <c r="AC15" s="1134">
        <v>12718</v>
      </c>
      <c r="AD15" s="1134">
        <v>26</v>
      </c>
      <c r="AE15" s="1134">
        <v>37</v>
      </c>
      <c r="AF15" s="1134">
        <v>0</v>
      </c>
      <c r="AG15" s="1134">
        <v>0</v>
      </c>
      <c r="AH15" s="1134">
        <v>52505</v>
      </c>
      <c r="AI15" s="1134">
        <v>16897</v>
      </c>
      <c r="AJ15" s="1134">
        <v>61646</v>
      </c>
      <c r="AK15" s="1134">
        <v>578268</v>
      </c>
      <c r="AL15" s="1378">
        <v>44033</v>
      </c>
      <c r="AM15" s="1378">
        <v>44195</v>
      </c>
      <c r="AN15" s="1134" t="s">
        <v>522</v>
      </c>
      <c r="AO15" s="67"/>
      <c r="AP15" s="46"/>
    </row>
    <row r="16" spans="1:60" s="16" customFormat="1" ht="54" customHeight="1" x14ac:dyDescent="0.2">
      <c r="A16" s="47"/>
      <c r="B16" s="48"/>
      <c r="C16" s="48"/>
      <c r="D16" s="47"/>
      <c r="E16" s="48"/>
      <c r="F16" s="49"/>
      <c r="G16" s="1373"/>
      <c r="H16" s="1167"/>
      <c r="I16" s="1164"/>
      <c r="J16" s="1152"/>
      <c r="K16" s="568" t="s">
        <v>523</v>
      </c>
      <c r="L16" s="1250"/>
      <c r="M16" s="1251"/>
      <c r="N16" s="1384"/>
      <c r="O16" s="1386"/>
      <c r="P16" s="1141"/>
      <c r="Q16" s="1287"/>
      <c r="R16" s="1382" t="s">
        <v>524</v>
      </c>
      <c r="S16" s="565">
        <f>142973000+94385500</f>
        <v>237358500</v>
      </c>
      <c r="T16" s="564">
        <v>20</v>
      </c>
      <c r="U16" s="564" t="s">
        <v>521</v>
      </c>
      <c r="V16" s="1135"/>
      <c r="W16" s="1135"/>
      <c r="X16" s="1135"/>
      <c r="Y16" s="1135"/>
      <c r="Z16" s="1135"/>
      <c r="AA16" s="1135"/>
      <c r="AB16" s="1135"/>
      <c r="AC16" s="1135"/>
      <c r="AD16" s="1135"/>
      <c r="AE16" s="1135"/>
      <c r="AF16" s="1135"/>
      <c r="AG16" s="1135"/>
      <c r="AH16" s="1135"/>
      <c r="AI16" s="1135"/>
      <c r="AJ16" s="1135"/>
      <c r="AK16" s="1135"/>
      <c r="AL16" s="1379"/>
      <c r="AM16" s="1379"/>
      <c r="AN16" s="1135"/>
      <c r="AO16" s="67"/>
      <c r="AP16" s="46"/>
    </row>
    <row r="17" spans="1:42" s="16" customFormat="1" ht="31.5" customHeight="1" x14ac:dyDescent="0.2">
      <c r="A17" s="47"/>
      <c r="B17" s="48"/>
      <c r="C17" s="48"/>
      <c r="D17" s="569"/>
      <c r="E17" s="68"/>
      <c r="F17" s="69"/>
      <c r="G17" s="1374"/>
      <c r="H17" s="1168"/>
      <c r="I17" s="1165"/>
      <c r="J17" s="1153"/>
      <c r="K17" s="570" t="s">
        <v>525</v>
      </c>
      <c r="L17" s="1244"/>
      <c r="M17" s="1240"/>
      <c r="N17" s="1334"/>
      <c r="O17" s="1387"/>
      <c r="P17" s="1142"/>
      <c r="Q17" s="1275"/>
      <c r="R17" s="1383"/>
      <c r="S17" s="571">
        <v>154502103</v>
      </c>
      <c r="T17" s="572">
        <v>88</v>
      </c>
      <c r="U17" s="573" t="s">
        <v>526</v>
      </c>
      <c r="V17" s="1136"/>
      <c r="W17" s="1136"/>
      <c r="X17" s="1136"/>
      <c r="Y17" s="1136"/>
      <c r="Z17" s="1136"/>
      <c r="AA17" s="1136"/>
      <c r="AB17" s="1136"/>
      <c r="AC17" s="1136"/>
      <c r="AD17" s="1136"/>
      <c r="AE17" s="1136"/>
      <c r="AF17" s="1136"/>
      <c r="AG17" s="1136"/>
      <c r="AH17" s="1136"/>
      <c r="AI17" s="1136"/>
      <c r="AJ17" s="1136"/>
      <c r="AK17" s="1136"/>
      <c r="AL17" s="1380"/>
      <c r="AM17" s="1380"/>
      <c r="AN17" s="1136"/>
      <c r="AO17" s="67"/>
      <c r="AP17" s="46"/>
    </row>
    <row r="18" spans="1:42" s="17" customFormat="1" ht="28.5" customHeight="1" x14ac:dyDescent="0.2">
      <c r="A18" s="1344"/>
      <c r="B18" s="1345"/>
      <c r="C18" s="1346"/>
      <c r="D18" s="574">
        <v>42</v>
      </c>
      <c r="E18" s="489" t="s">
        <v>68</v>
      </c>
      <c r="F18" s="490"/>
      <c r="G18" s="491"/>
      <c r="H18" s="76"/>
      <c r="I18" s="76"/>
      <c r="J18" s="491"/>
      <c r="K18" s="77"/>
      <c r="L18" s="493"/>
      <c r="M18" s="76"/>
      <c r="N18" s="494"/>
      <c r="O18" s="497"/>
      <c r="P18" s="76"/>
      <c r="Q18" s="76"/>
      <c r="R18" s="76"/>
      <c r="S18" s="497"/>
      <c r="T18" s="498"/>
      <c r="U18" s="76"/>
      <c r="V18" s="491"/>
      <c r="W18" s="491"/>
      <c r="X18" s="491"/>
      <c r="Y18" s="491"/>
      <c r="Z18" s="491"/>
      <c r="AA18" s="491"/>
      <c r="AB18" s="491"/>
      <c r="AC18" s="491"/>
      <c r="AD18" s="491"/>
      <c r="AE18" s="491"/>
      <c r="AF18" s="491"/>
      <c r="AG18" s="491"/>
      <c r="AH18" s="491"/>
      <c r="AI18" s="491"/>
      <c r="AJ18" s="491"/>
      <c r="AK18" s="491"/>
      <c r="AL18" s="500"/>
      <c r="AM18" s="501"/>
      <c r="AN18" s="76"/>
      <c r="AO18" s="33"/>
      <c r="AP18" s="33"/>
    </row>
    <row r="19" spans="1:42" s="17" customFormat="1" ht="153.75" customHeight="1" x14ac:dyDescent="0.2">
      <c r="A19" s="575"/>
      <c r="B19" s="576"/>
      <c r="C19" s="576"/>
      <c r="D19" s="577"/>
      <c r="E19" s="578"/>
      <c r="F19" s="579"/>
      <c r="G19" s="52" t="s">
        <v>51</v>
      </c>
      <c r="H19" s="53" t="s">
        <v>527</v>
      </c>
      <c r="I19" s="53" t="s">
        <v>528</v>
      </c>
      <c r="J19" s="200">
        <v>30</v>
      </c>
      <c r="K19" s="55" t="s">
        <v>529</v>
      </c>
      <c r="L19" s="504" t="s">
        <v>530</v>
      </c>
      <c r="M19" s="88" t="s">
        <v>531</v>
      </c>
      <c r="N19" s="378">
        <f>+S19/O19</f>
        <v>1</v>
      </c>
      <c r="O19" s="580">
        <v>250000000</v>
      </c>
      <c r="P19" s="581" t="s">
        <v>532</v>
      </c>
      <c r="Q19" s="582" t="s">
        <v>533</v>
      </c>
      <c r="R19" s="62" t="s">
        <v>527</v>
      </c>
      <c r="S19" s="583">
        <v>250000000</v>
      </c>
      <c r="T19" s="214">
        <v>20</v>
      </c>
      <c r="U19" s="62" t="s">
        <v>534</v>
      </c>
      <c r="V19" s="200">
        <v>294321</v>
      </c>
      <c r="W19" s="200">
        <v>283947</v>
      </c>
      <c r="X19" s="200">
        <v>135754</v>
      </c>
      <c r="Y19" s="200">
        <v>44640</v>
      </c>
      <c r="Z19" s="200">
        <v>308178</v>
      </c>
      <c r="AA19" s="200">
        <v>89696</v>
      </c>
      <c r="AB19" s="200">
        <v>2145</v>
      </c>
      <c r="AC19" s="200">
        <v>12718</v>
      </c>
      <c r="AD19" s="200">
        <v>26</v>
      </c>
      <c r="AE19" s="200">
        <v>37</v>
      </c>
      <c r="AF19" s="200">
        <v>0</v>
      </c>
      <c r="AG19" s="200">
        <v>0</v>
      </c>
      <c r="AH19" s="200">
        <v>52505</v>
      </c>
      <c r="AI19" s="200">
        <v>16897</v>
      </c>
      <c r="AJ19" s="200">
        <v>61646</v>
      </c>
      <c r="AK19" s="200">
        <v>578268</v>
      </c>
      <c r="AL19" s="584">
        <v>44033</v>
      </c>
      <c r="AM19" s="584">
        <v>44195</v>
      </c>
      <c r="AN19" s="66" t="s">
        <v>522</v>
      </c>
    </row>
    <row r="20" spans="1:42" s="279" customFormat="1" ht="25.5" customHeight="1" x14ac:dyDescent="0.2">
      <c r="A20" s="271"/>
      <c r="B20" s="508"/>
      <c r="C20" s="508"/>
      <c r="D20" s="272"/>
      <c r="E20" s="273"/>
      <c r="F20" s="274"/>
      <c r="G20" s="274"/>
      <c r="H20" s="54"/>
      <c r="I20" s="275"/>
      <c r="J20" s="275"/>
      <c r="K20" s="276"/>
      <c r="L20" s="276"/>
      <c r="M20" s="54"/>
      <c r="N20" s="277"/>
      <c r="O20" s="102">
        <f>SUM(O11:O19)</f>
        <v>991267429</v>
      </c>
      <c r="P20" s="54"/>
      <c r="Q20" s="54"/>
      <c r="R20" s="54"/>
      <c r="S20" s="102">
        <f>SUM(S11:S19)</f>
        <v>991267429</v>
      </c>
      <c r="T20" s="103"/>
      <c r="U20" s="104"/>
      <c r="V20" s="104"/>
      <c r="W20" s="104"/>
      <c r="X20" s="104"/>
      <c r="Y20" s="104"/>
      <c r="Z20" s="104"/>
      <c r="AA20" s="104"/>
      <c r="AB20" s="104"/>
      <c r="AC20" s="104"/>
      <c r="AD20" s="104"/>
      <c r="AE20" s="104"/>
      <c r="AF20" s="104"/>
      <c r="AG20" s="104"/>
      <c r="AH20" s="104"/>
      <c r="AI20" s="104"/>
      <c r="AJ20" s="104"/>
      <c r="AK20" s="104"/>
      <c r="AL20" s="105"/>
      <c r="AM20" s="278"/>
      <c r="AN20" s="53"/>
    </row>
    <row r="21" spans="1:42" ht="15" x14ac:dyDescent="0.2">
      <c r="A21" s="197"/>
      <c r="B21" s="17"/>
      <c r="C21" s="17"/>
      <c r="D21" s="17"/>
      <c r="E21" s="17"/>
      <c r="F21" s="17"/>
      <c r="G21" s="17"/>
      <c r="H21" s="219"/>
      <c r="I21" s="16"/>
      <c r="J21" s="16"/>
      <c r="K21" s="220"/>
      <c r="L21" s="220"/>
      <c r="M21" s="219"/>
      <c r="N21" s="221"/>
      <c r="O21" s="585"/>
      <c r="P21" s="219"/>
      <c r="Q21" s="219"/>
      <c r="R21" s="219"/>
      <c r="S21" s="235"/>
      <c r="T21" s="225"/>
      <c r="U21" s="226"/>
      <c r="V21" s="586"/>
      <c r="W21" s="586"/>
      <c r="X21" s="586"/>
      <c r="Y21" s="586"/>
      <c r="Z21" s="586"/>
      <c r="AA21" s="586"/>
      <c r="AB21" s="586"/>
      <c r="AC21" s="586"/>
      <c r="AD21" s="586"/>
      <c r="AE21" s="586"/>
      <c r="AF21" s="586"/>
      <c r="AG21" s="586"/>
      <c r="AH21" s="586"/>
      <c r="AI21" s="586"/>
      <c r="AJ21" s="586"/>
      <c r="AK21" s="586"/>
      <c r="AL21" s="587"/>
      <c r="AM21" s="229"/>
      <c r="AN21" s="230"/>
    </row>
    <row r="25" spans="1:42" ht="27" customHeight="1" x14ac:dyDescent="0.2">
      <c r="B25" s="119"/>
      <c r="C25" s="119"/>
      <c r="D25" s="119"/>
      <c r="E25" s="119"/>
      <c r="F25" s="119"/>
      <c r="G25" s="119"/>
    </row>
    <row r="26" spans="1:42" ht="27" customHeight="1" x14ac:dyDescent="0.25">
      <c r="B26" s="1119" t="s">
        <v>535</v>
      </c>
      <c r="C26" s="1119"/>
      <c r="D26" s="1119"/>
      <c r="E26" s="1119"/>
      <c r="F26" s="1119"/>
    </row>
    <row r="27" spans="1:42" ht="27" customHeight="1" x14ac:dyDescent="0.25">
      <c r="B27" s="1119" t="s">
        <v>536</v>
      </c>
      <c r="C27" s="1119"/>
      <c r="D27" s="1119"/>
      <c r="E27" s="1119"/>
      <c r="F27" s="1119"/>
    </row>
    <row r="28" spans="1:42" ht="27" customHeight="1" x14ac:dyDescent="0.2">
      <c r="B28" s="2"/>
      <c r="C28" s="110"/>
      <c r="D28" s="109"/>
      <c r="E28" s="111"/>
      <c r="F28" s="112"/>
    </row>
  </sheetData>
  <sheetProtection password="A60F" sheet="1" objects="1" scenarios="1"/>
  <mergeCells count="95">
    <mergeCell ref="A18:C18"/>
    <mergeCell ref="B26:F26"/>
    <mergeCell ref="B27:F27"/>
    <mergeCell ref="AJ15:AJ17"/>
    <mergeCell ref="AK15:AK17"/>
    <mergeCell ref="N15:N17"/>
    <mergeCell ref="O15:O17"/>
    <mergeCell ref="P15:P17"/>
    <mergeCell ref="Q15:Q17"/>
    <mergeCell ref="V15:V17"/>
    <mergeCell ref="W15:W17"/>
    <mergeCell ref="G15:G17"/>
    <mergeCell ref="H15:H17"/>
    <mergeCell ref="I15:I17"/>
    <mergeCell ref="J15:J17"/>
    <mergeCell ref="L15:L17"/>
    <mergeCell ref="AM15:AM17"/>
    <mergeCell ref="AN15:AN17"/>
    <mergeCell ref="R16:R17"/>
    <mergeCell ref="AD15:AD17"/>
    <mergeCell ref="AE15:AE17"/>
    <mergeCell ref="AF15:AF17"/>
    <mergeCell ref="AG15:AG17"/>
    <mergeCell ref="AH15:AH17"/>
    <mergeCell ref="AI15:AI17"/>
    <mergeCell ref="X15:X17"/>
    <mergeCell ref="Y15:Y17"/>
    <mergeCell ref="Z15:Z17"/>
    <mergeCell ref="AA15:AA17"/>
    <mergeCell ref="AB15:AB17"/>
    <mergeCell ref="AC15:AC17"/>
    <mergeCell ref="AM11:AM14"/>
    <mergeCell ref="O11:O14"/>
    <mergeCell ref="P11:P14"/>
    <mergeCell ref="Q11:Q14"/>
    <mergeCell ref="W11:W14"/>
    <mergeCell ref="V11:V14"/>
    <mergeCell ref="M15:M17"/>
    <mergeCell ref="AJ11:AJ14"/>
    <mergeCell ref="AK11:AK14"/>
    <mergeCell ref="AL11:AL14"/>
    <mergeCell ref="AL15:AL17"/>
    <mergeCell ref="AM7:AM8"/>
    <mergeCell ref="AN11:AN14"/>
    <mergeCell ref="R13:R14"/>
    <mergeCell ref="AD11:AD14"/>
    <mergeCell ref="AE11:AE14"/>
    <mergeCell ref="AF11:AF14"/>
    <mergeCell ref="AG11:AG14"/>
    <mergeCell ref="AH11:AH14"/>
    <mergeCell ref="AI11:AI14"/>
    <mergeCell ref="X11:X14"/>
    <mergeCell ref="Y11:Y14"/>
    <mergeCell ref="Z11:Z14"/>
    <mergeCell ref="AA11:AA14"/>
    <mergeCell ref="AB11:AB14"/>
    <mergeCell ref="AC11:AC14"/>
    <mergeCell ref="R11:R12"/>
    <mergeCell ref="S7:S8"/>
    <mergeCell ref="AN7:AN8"/>
    <mergeCell ref="A10:C10"/>
    <mergeCell ref="E10:N10"/>
    <mergeCell ref="G11:G14"/>
    <mergeCell ref="H11:H14"/>
    <mergeCell ref="I11:I14"/>
    <mergeCell ref="J11:J14"/>
    <mergeCell ref="L11:L14"/>
    <mergeCell ref="M11:M14"/>
    <mergeCell ref="N11:N14"/>
    <mergeCell ref="V7:W7"/>
    <mergeCell ref="X7:AA7"/>
    <mergeCell ref="AB7:AG7"/>
    <mergeCell ref="AH7:AJ7"/>
    <mergeCell ref="AL7:AL8"/>
    <mergeCell ref="N7:N8"/>
    <mergeCell ref="O7:O8"/>
    <mergeCell ref="P7:P8"/>
    <mergeCell ref="Q7:Q8"/>
    <mergeCell ref="R7:R8"/>
    <mergeCell ref="A1:AL4"/>
    <mergeCell ref="A5:J6"/>
    <mergeCell ref="K5:AN5"/>
    <mergeCell ref="V6:AJ6"/>
    <mergeCell ref="A7:A8"/>
    <mergeCell ref="B7:C8"/>
    <mergeCell ref="D7:D8"/>
    <mergeCell ref="E7:F8"/>
    <mergeCell ref="G7:G8"/>
    <mergeCell ref="H7:H8"/>
    <mergeCell ref="U7:U8"/>
    <mergeCell ref="I7:I8"/>
    <mergeCell ref="J7:J8"/>
    <mergeCell ref="K7:K8"/>
    <mergeCell ref="L7:L8"/>
    <mergeCell ref="M7:M8"/>
  </mergeCells>
  <pageMargins left="0.7" right="0.7" top="0.75" bottom="0.75" header="0.3" footer="0.3"/>
  <pageSetup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8</vt:i4>
      </vt:variant>
    </vt:vector>
  </HeadingPairs>
  <TitlesOfParts>
    <vt:vector size="24" baseType="lpstr">
      <vt:lpstr>PA ADMINISTRATIVA</vt:lpstr>
      <vt:lpstr>PA PLANEACIÓN</vt:lpstr>
      <vt:lpstr>PA HACIENDA</vt:lpstr>
      <vt:lpstr>PA AGUA E INFRA</vt:lpstr>
      <vt:lpstr>PA INTERIOR</vt:lpstr>
      <vt:lpstr>PA CULTURA</vt:lpstr>
      <vt:lpstr>PA TURISMO </vt:lpstr>
      <vt:lpstr>PA AGRICULTURA</vt:lpstr>
      <vt:lpstr>PA OFICINA PRIVADA</vt:lpstr>
      <vt:lpstr>PA EDUCACIÓN</vt:lpstr>
      <vt:lpstr>PA FAMILIA </vt:lpstr>
      <vt:lpstr>PA SALUD</vt:lpstr>
      <vt:lpstr>PA TICS</vt:lpstr>
      <vt:lpstr>PA INDEPORTES</vt:lpstr>
      <vt:lpstr>PA PROMOTORA</vt:lpstr>
      <vt:lpstr>PA IDTQ </vt:lpstr>
      <vt:lpstr>'PA EDUCACIÓN'!Área_de_impresión</vt:lpstr>
      <vt:lpstr>'PA PLANEACIÓN'!Área_de_impresión</vt:lpstr>
      <vt:lpstr>'PA TICS'!Área_de_impresión</vt:lpstr>
      <vt:lpstr>'PA TURISMO '!Área_de_impresión</vt:lpstr>
      <vt:lpstr>'PA EDUCACIÓN'!Títulos_a_imprimir</vt:lpstr>
      <vt:lpstr>'PA PLANEACIÓN'!Títulos_a_imprimir</vt:lpstr>
      <vt:lpstr>'PA TICS'!Títulos_a_imprimir</vt:lpstr>
      <vt:lpstr>'PA TURISMO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AUXPLANEACION03</dc:creator>
  <cp:lastModifiedBy>AUXPLANEACION03</cp:lastModifiedBy>
  <dcterms:created xsi:type="dcterms:W3CDTF">2020-09-08T14:29:42Z</dcterms:created>
  <dcterms:modified xsi:type="dcterms:W3CDTF">2020-09-28T15:26:29Z</dcterms:modified>
</cp:coreProperties>
</file>